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235" windowHeight="7845" activeTab="1"/>
  </bookViews>
  <sheets>
    <sheet name="2011.10.02" sheetId="1" r:id="rId1"/>
    <sheet name="2012 03 23" sheetId="2" r:id="rId2"/>
    <sheet name="Lapas3" sheetId="3" r:id="rId3"/>
  </sheets>
  <definedNames>
    <definedName name="_xlnm._FilterDatabase" localSheetId="0" hidden="1">'2011.10.02'!$A$1:$T$301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Geltoni laukeliai - mokėta už talką
Raudoni laukeliai - dalyvauta talkoje</t>
        </r>
      </text>
    </comment>
    <comment ref="D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Vytautas Rechinbachas
2010.06.10 nupirkta 
Nuo 2010.07.03
865095229</t>
        </r>
      </text>
    </comment>
    <comment ref="J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2011.10.08</t>
        </r>
      </text>
    </comment>
  </commentList>
</comments>
</file>

<file path=xl/comments2.xml><?xml version="1.0" encoding="utf-8"?>
<comments xmlns="http://schemas.openxmlformats.org/spreadsheetml/2006/main">
  <authors>
    <author>User</author>
    <author>Voke</author>
    <author>Comp</author>
  </authors>
  <commentList>
    <comment ref="Q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Geltoni laukeliai - mokėta už talką
Raudoni laukeliai - dalyvauta talkoje</t>
        </r>
      </text>
    </comment>
    <comment ref="E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
2012 03 18 -  1 permoka</t>
        </r>
      </text>
    </comment>
    <comment ref="F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2007 08 31</t>
        </r>
      </text>
    </comment>
    <comment ref="G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2008 09 29</t>
        </r>
      </text>
    </comment>
    <comment ref="H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2009 11 21</t>
        </r>
      </text>
    </comment>
    <comment ref="I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2012 03 18</t>
        </r>
      </text>
    </comment>
    <comment ref="J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2012 03 18</t>
        </r>
      </text>
    </comment>
    <comment ref="M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2004 11 07</t>
        </r>
      </text>
    </comment>
    <comment ref="O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2008 09 29</t>
        </r>
      </text>
    </comment>
    <comment ref="S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Sudalyvaus dviese su vyru talkose 2012 pavasarį</t>
        </r>
      </text>
    </comment>
    <comment ref="E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B- 2010 12 01 - 400 uz:
2005 - 52,8;
2006-53,8+12 
2007-88
2008-123,2+30+20
2009-20,2
</t>
        </r>
      </text>
    </comment>
    <comment ref="F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B- 2010 12 01 - 400 uz:
2005 - 52,8;
2006-53,8+12 
2007-88
2008-123,2+30+20
2009-20,2</t>
        </r>
      </text>
    </comment>
    <comment ref="G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B- 2010 12 01 - 400 uz:
2005 - 52,8;
2006-53,8+12 
2007-88
2008-123,2+30+20
2009-20,2</t>
        </r>
      </text>
    </comment>
    <comment ref="H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B- 2010 12 01 - 400 uz:
2005 - 52,8;
2006-53,8+12 
2007-88
2008-123,2+30+20
2009-20,2
B-2011 03 15 - 200 uz:
2009-103+20
2010 - 77</t>
        </r>
      </text>
    </comment>
    <comment ref="I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 03 15 - 200 uz:
2009-103+20
2010 - 77
B-2011.04.14 - 100 uz:
2010 - 46,2 +20
2011 - 33,8
</t>
        </r>
      </text>
    </comment>
    <comment ref="J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B-2011.04.14 - 100 uz:
2010 - 46,2 +20
2011 - 33,8</t>
        </r>
      </text>
    </comment>
    <comment ref="M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2005 02 03</t>
        </r>
      </text>
    </comment>
    <comment ref="N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B- 2010 12 01 - 400 uz:
2005 - 52,8;
2006-53,8+12 
2007-88
2008-123,2+30+20
2009-20,2</t>
        </r>
      </text>
    </comment>
    <comment ref="O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B- 2010 12 01 - 400 uz:
2005 - 52,8;
2006-53,8+12 
2007-88
2008-123,2+30+20
2009-20,2</t>
        </r>
      </text>
    </comment>
    <comment ref="Q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B- 2010 12 01 - 400 uz:
2005 - 52,8;
2006-53,8+12 
2007-88
2008-123,2+30+20
2009-20,2</t>
        </r>
      </text>
    </comment>
    <comment ref="R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 03 15 - 200 uz:
2009-103+20
2010 - 77</t>
        </r>
      </text>
    </comment>
    <comment ref="S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B-2011.04.14 - 100 uz:
2010 - 46,2 +20
2011 - 33,8</t>
        </r>
      </text>
    </comment>
    <comment ref="E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F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G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H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I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2010.09.02</t>
        </r>
      </text>
    </comment>
    <comment ref="J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2011.05.04</t>
        </r>
      </text>
    </comment>
    <comment ref="M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N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2005 10 30</t>
        </r>
      </text>
    </commen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Q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R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S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2011.05.04</t>
        </r>
      </text>
    </comment>
    <comment ref="E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02 27</t>
        </r>
      </text>
    </comment>
    <comment ref="F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G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H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I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J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M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N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O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Q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R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S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27</t>
        </r>
      </text>
    </comment>
    <comment ref="E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2008 06 03</t>
        </r>
      </text>
    </comment>
    <comment ref="F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2008 06 03</t>
        </r>
      </text>
    </comment>
    <comment ref="G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2008 06 03</t>
        </r>
      </text>
    </comment>
    <comment ref="H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2010.07.27</t>
        </r>
      </text>
    </comment>
    <comment ref="I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2010.07.27</t>
        </r>
      </text>
    </comment>
    <comment ref="J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2011.05.30 -94,32</t>
        </r>
      </text>
    </comment>
    <comment ref="R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2010.07.27</t>
        </r>
      </text>
    </comment>
    <comment ref="S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2010.07.27</t>
        </r>
      </text>
    </comment>
    <comment ref="M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2005 08 30</t>
        </r>
      </text>
    </comment>
    <comment ref="N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2005 08 30</t>
        </r>
      </text>
    </comment>
    <comment ref="E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2007 04 20</t>
        </r>
      </text>
    </comment>
    <comment ref="F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2007 04 20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05 29</t>
        </r>
      </text>
    </comment>
    <comment ref="M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2007 04 20</t>
        </r>
      </text>
    </comment>
    <comment ref="N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2007 04 20</t>
        </r>
      </text>
    </comment>
    <comment ref="R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05 29</t>
        </r>
      </text>
    </comment>
    <comment ref="E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2007.06.08 - 60
2008 04 06 - 84</t>
        </r>
      </text>
    </comment>
    <comment ref="G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2008.03.28</t>
        </r>
      </text>
    </comment>
    <comment ref="H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2009.07.10</t>
        </r>
      </text>
    </comment>
    <comment ref="I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2009.07.10</t>
        </r>
      </text>
    </comment>
    <comment ref="J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2010.02.12</t>
        </r>
      </text>
    </comment>
    <comment ref="M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2006.09.30 </t>
        </r>
      </text>
    </comment>
    <comment ref="N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O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2008 06 14</t>
        </r>
      </text>
    </comment>
    <comment ref="Q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2008 06 13</t>
        </r>
      </text>
    </comment>
    <comment ref="R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2009.07.10</t>
        </r>
      </text>
    </comment>
    <comment ref="S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2010.02.12</t>
        </r>
      </text>
    </comment>
    <comment ref="E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2007 04 20</t>
        </r>
      </text>
    </comment>
    <comment ref="F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2007 04 20</t>
        </r>
      </text>
    </comment>
    <comment ref="G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05 28</t>
        </r>
      </text>
    </comment>
    <comment ref="I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B-2011.11.27</t>
        </r>
      </text>
    </commen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B-2011.11.27</t>
        </r>
      </text>
    </comment>
    <comment ref="M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2007 04 20</t>
        </r>
      </text>
    </comment>
    <comment ref="N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2007 04 20</t>
        </r>
      </text>
    </comment>
    <comment ref="Q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B-2011.11.27</t>
        </r>
      </text>
    </comment>
    <comment ref="R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05 28</t>
        </r>
      </text>
    </comment>
    <comment ref="S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B-2011.11.27</t>
        </r>
      </text>
    </comment>
    <comment ref="E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2006 12 20</t>
        </r>
      </text>
    </comment>
    <comment ref="G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2008 01 21</t>
        </r>
      </text>
    </comment>
    <comment ref="H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2009 11 12</t>
        </r>
      </text>
    </comment>
    <comment ref="J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30
</t>
        </r>
      </text>
    </comment>
    <comment ref="M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2005 06 26</t>
        </r>
      </text>
    </comment>
    <comment ref="O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30
</t>
        </r>
      </text>
    </comment>
    <comment ref="E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2006 12 20</t>
        </r>
      </text>
    </comment>
    <comment ref="G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2008 01 21</t>
        </r>
      </text>
    </comment>
    <comment ref="H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2009 11 12</t>
        </r>
      </text>
    </comment>
    <comment ref="J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30
</t>
        </r>
      </text>
    </comment>
    <comment ref="M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2005 06 26</t>
        </r>
      </text>
    </comment>
    <comment ref="O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30
</t>
        </r>
      </text>
    </comment>
    <comment ref="Q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2008 04 22</t>
        </r>
      </text>
    </comment>
    <comment ref="E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20
B-2012 01 30 - 1 lt</t>
        </r>
      </text>
    </comment>
    <comment ref="G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2008 01 21</t>
        </r>
      </text>
    </comment>
    <comment ref="H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2009 11 12</t>
        </r>
      </text>
    </comment>
    <comment ref="J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30
</t>
        </r>
      </text>
    </comment>
    <comment ref="M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2005 06 26</t>
        </r>
      </text>
    </comment>
    <comment ref="O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30
</t>
        </r>
      </text>
    </comment>
    <comment ref="E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2006 06 30</t>
        </r>
      </text>
    </comment>
    <comment ref="F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2007 08 12</t>
        </r>
      </text>
    </comment>
    <comment ref="G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2008 04 06</t>
        </r>
      </text>
    </comment>
    <comment ref="H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I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2010.05.21</t>
        </r>
      </text>
    </comment>
    <comment ref="J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- 2011.05.25</t>
        </r>
      </text>
    </comment>
    <comment ref="O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2008 10 10</t>
        </r>
      </text>
    </comment>
    <comment ref="Q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Pagal 2011 09 02  protokola</t>
        </r>
      </text>
    </comment>
    <comment ref="R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Pagal 2011 09 02  protokola</t>
        </r>
      </text>
    </comment>
    <comment ref="F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2007 10 17</t>
        </r>
      </text>
    </comment>
    <comment ref="G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2011.05.14</t>
        </r>
      </text>
    </comment>
    <comment ref="H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2011.05.14</t>
        </r>
      </text>
    </comment>
    <comment ref="M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2004 11 22</t>
        </r>
      </text>
    </comment>
    <comment ref="N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2007 10 20</t>
        </r>
      </text>
    </comment>
    <comment ref="O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2011.05.14</t>
        </r>
      </text>
    </comment>
    <comment ref="Q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2011.05.14</t>
        </r>
      </text>
    </comment>
    <comment ref="R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2011.05.14</t>
        </r>
      </text>
    </comment>
    <comment ref="F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2007 10 17</t>
        </r>
      </text>
    </comment>
    <comment ref="G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H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2010.01.20</t>
        </r>
      </text>
    </comment>
    <comment ref="I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2010.10.18</t>
        </r>
      </text>
    </comment>
    <comment ref="J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B-2011.11.30</t>
        </r>
      </text>
    </comment>
    <comment ref="M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2004 11 22</t>
        </r>
      </text>
    </comment>
    <comment ref="N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2007 10 20</t>
        </r>
      </text>
    </comment>
    <comment ref="O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E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2006 06 30</t>
        </r>
      </text>
    </comment>
    <comment ref="F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2007 08 12</t>
        </r>
      </text>
    </comment>
    <comment ref="G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04 06 - 84
2011.06.06-1,54
</t>
        </r>
      </text>
    </comment>
    <comment ref="H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17 - 84
2011.06.06-1,54
</t>
        </r>
      </text>
    </comment>
    <comment ref="I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2010.05.21 - 84
2011.06.06-1,54</t>
        </r>
      </text>
    </comment>
    <comment ref="J17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1,4 Lt nedamokėta
Judita:
Sumoketa 2011.06.06 - 1,37
B - 2011.05.25 - 75Lt</t>
        </r>
      </text>
    </comment>
    <comment ref="O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2008 10 10</t>
        </r>
      </text>
    </comment>
    <comment ref="Q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2011.06.06</t>
        </r>
      </text>
    </comment>
    <comment ref="R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2011.06.06</t>
        </r>
      </text>
    </comment>
    <comment ref="S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2011.06.06</t>
        </r>
      </text>
    </comment>
    <comment ref="E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2006 06 30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2007 08 12</t>
        </r>
      </text>
    </comment>
    <comment ref="G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2008 04 06</t>
        </r>
      </text>
    </comment>
    <comment ref="H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I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2010.05.21</t>
        </r>
      </text>
    </comment>
    <comment ref="J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- 2011.05.25</t>
        </r>
      </text>
    </comment>
    <comment ref="O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2008 10 10</t>
        </r>
      </text>
    </comment>
    <comment ref="G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2008 06 14</t>
        </r>
      </text>
    </comment>
    <comment ref="H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02 27</t>
        </r>
      </text>
    </comment>
    <comment ref="I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02 27</t>
        </r>
      </text>
    </comment>
    <comment ref="J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02 27</t>
        </r>
      </text>
    </comment>
    <comment ref="O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2008 06 14</t>
        </r>
      </text>
    </comment>
    <comment ref="G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2008 06 14</t>
        </r>
      </text>
    </comment>
    <comment ref="H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B-2011.10.20</t>
        </r>
      </text>
    </comment>
    <comment ref="I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B-2011.10.20</t>
        </r>
      </text>
    </comment>
    <comment ref="J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B-2011.10.20</t>
        </r>
      </text>
    </comment>
    <comment ref="M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B-2011.10.20</t>
        </r>
      </text>
    </comment>
    <comment ref="O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2008 06 14</t>
        </r>
      </text>
    </comment>
    <comment ref="E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2006 10 14</t>
        </r>
      </text>
    </comment>
    <comment ref="F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2007 09 29</t>
        </r>
      </text>
    </comment>
    <comment ref="G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2008 10 04</t>
        </r>
      </text>
    </comment>
    <comment ref="H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I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2010.10.30</t>
        </r>
      </text>
    </comment>
    <comment ref="J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B-2011.10.25</t>
        </r>
      </text>
    </comment>
    <comment ref="O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2008 10 04</t>
        </r>
      </text>
    </comment>
    <comment ref="Q21" authorId="0">
      <text>
        <r>
          <rPr>
            <b/>
            <sz val="8"/>
            <rFont val="Tahoma"/>
            <family val="2"/>
          </rPr>
          <t xml:space="preserve">User:
</t>
        </r>
        <r>
          <rPr>
            <sz val="8"/>
            <rFont val="Tahoma"/>
            <family val="2"/>
          </rPr>
          <t>2008 10 04</t>
        </r>
      </text>
    </comment>
    <comment ref="R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B-2011.10.25</t>
        </r>
      </text>
    </comment>
    <comment ref="S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2010.10.30</t>
        </r>
      </text>
    </comment>
    <comment ref="E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2006 12 10</t>
        </r>
      </text>
    </comment>
    <comment ref="F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2008 04 16</t>
        </r>
      </text>
    </comment>
    <comment ref="G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2009 05 09</t>
        </r>
      </text>
    </comment>
    <comment ref="I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06 04</t>
        </r>
      </text>
    </comment>
    <comment ref="J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- 2011.06.06</t>
        </r>
      </text>
    </comment>
    <comment ref="N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2006 12 10</t>
        </r>
      </text>
    </comment>
    <comment ref="O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</t>
        </r>
      </text>
    </comment>
    <comment ref="S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06 04
</t>
        </r>
      </text>
    </comment>
    <comment ref="T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 - 2011.06.06</t>
        </r>
      </text>
    </comment>
    <comment ref="E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2006 12 10</t>
        </r>
      </text>
    </comment>
    <comment ref="F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2008 04 16</t>
        </r>
      </text>
    </comment>
    <comment ref="G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2009 05 09</t>
        </r>
      </text>
    </comment>
    <comment ref="I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06 04</t>
        </r>
      </text>
    </comment>
    <comment ref="J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- 2011.06.06</t>
        </r>
      </text>
    </comment>
    <comment ref="N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2006 12 10</t>
        </r>
      </text>
    </comment>
    <comment ref="O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</t>
        </r>
      </text>
    </comment>
    <comment ref="E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2007 07 14</t>
        </r>
      </text>
    </comment>
    <comment ref="G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2008 10 12</t>
        </r>
      </text>
    </comment>
    <comment ref="H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2009 10 28</t>
        </r>
      </text>
    </comment>
    <comment ref="I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- 2011.06.13</t>
        </r>
      </text>
    </comment>
    <comment ref="J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- 2011.06.13 10Lt
B - 2011.10.10 - 35,43</t>
        </r>
      </text>
    </comment>
    <comment ref="N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2008 05 11</t>
        </r>
      </text>
    </comment>
    <comment ref="O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2008 10 12</t>
        </r>
      </text>
    </comment>
    <comment ref="Q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12
B - 2011.06.13
</t>
        </r>
      </text>
    </comment>
    <comment ref="E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2006.12.20
2011.10.08 grazinta permoka</t>
        </r>
      </text>
    </comment>
    <comment ref="F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2008.01.21
2011.10.08 grazinta permoka
</t>
        </r>
      </text>
    </comment>
    <comment ref="G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2008.12.20</t>
        </r>
      </text>
    </comment>
    <comment ref="H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2010.07.20</t>
        </r>
      </text>
    </comment>
    <comment ref="I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2010.07.20</t>
        </r>
      </text>
    </comment>
    <comment ref="J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2011.06.06</t>
        </r>
      </text>
    </comment>
    <comment ref="M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2004.11.13-25</t>
        </r>
      </text>
    </comment>
    <comment ref="N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2005.12.06</t>
        </r>
      </text>
    </comment>
    <comment ref="O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Q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R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S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E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24 - 0,14</t>
        </r>
      </text>
    </comment>
    <comment ref="F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24 - 1,9</t>
        </r>
      </text>
    </comment>
    <comment ref="G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07
B-2012 01 24 - 2,66</t>
        </r>
      </text>
    </comment>
    <comment ref="H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24 - 2,66</t>
        </r>
      </text>
    </comment>
    <comment ref="I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2010.10.22
B-2012 01 24 - 2,66</t>
        </r>
      </text>
    </comment>
    <comment ref="J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24 - 77,38</t>
        </r>
      </text>
    </comment>
    <comment ref="M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24 - 0,79</t>
        </r>
      </text>
    </comment>
    <comment ref="O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2008 08 08</t>
        </r>
      </text>
    </comment>
    <comment ref="Q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2008 12 07</t>
        </r>
      </text>
    </comment>
    <comment ref="R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24</t>
        </r>
      </text>
    </comment>
    <comment ref="E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2007 07 14</t>
        </r>
      </text>
    </comment>
    <comment ref="G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2008 10 12</t>
        </r>
      </text>
    </comment>
    <comment ref="H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2009 10 28</t>
        </r>
      </text>
    </comment>
    <comment ref="I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- 2011.06.13</t>
        </r>
      </text>
    </comment>
    <comment ref="J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B-2011.10.10</t>
        </r>
      </text>
    </comment>
    <comment ref="M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B- 2005 02 07</t>
        </r>
      </text>
    </comment>
    <comment ref="O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2008 10 12</t>
        </r>
      </text>
    </comment>
    <comment ref="G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2008 04 20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2010.06.17</t>
        </r>
      </text>
    </comment>
    <comment ref="N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2006 04 11</t>
        </r>
      </text>
    </comment>
    <comment ref="G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2008 04 20</t>
        </r>
      </text>
    </comment>
    <comment ref="H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2010.06.17</t>
        </r>
      </text>
    </comment>
    <comment ref="E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B- 2006 09 13</t>
        </r>
      </text>
    </comment>
    <comment ref="F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B- 2007 12 04</t>
        </r>
      </text>
    </comment>
    <comment ref="G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05 21</t>
        </r>
      </text>
    </comment>
    <comment ref="H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06 22</t>
        </r>
      </text>
    </comment>
    <comment ref="I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05 18</t>
        </r>
      </text>
    </comment>
    <comment ref="J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B</t>
        </r>
        <r>
          <rPr>
            <sz val="8"/>
            <rFont val="Tahoma"/>
            <family val="2"/>
          </rPr>
          <t xml:space="preserve"> - 2011.05.18</t>
        </r>
      </text>
    </comment>
    <comment ref="M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B- 2005 11 17</t>
        </r>
      </text>
    </comment>
    <comment ref="N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2006 04 11</t>
        </r>
      </text>
    </comment>
    <comment ref="O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2009 11 15</t>
        </r>
      </text>
    </comment>
    <comment ref="Q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2009 06 20</t>
        </r>
      </text>
    </comment>
    <comment ref="R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2009 11 15</t>
        </r>
      </text>
    </comment>
    <comment ref="E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2006 08 12</t>
        </r>
      </text>
    </comment>
    <comment ref="F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2008 09 20</t>
        </r>
      </text>
    </comment>
    <comment ref="G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2008 08 30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2009 06 20</t>
        </r>
      </text>
    </comment>
    <comment ref="I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2010.07.02</t>
        </r>
      </text>
    </comment>
    <comment ref="M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2005 07 10</t>
        </r>
      </text>
    </comment>
    <comment ref="N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2005 07 10</t>
        </r>
      </text>
    </comment>
    <comment ref="O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2008 08 30</t>
        </r>
      </text>
    </comment>
    <comment ref="Q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2008 08 30</t>
        </r>
      </text>
    </comment>
    <comment ref="R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2009 06 20</t>
        </r>
      </text>
    </comment>
    <comment ref="S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2010.07.02</t>
        </r>
      </text>
    </comment>
    <comment ref="F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12 18 už 5,31a</t>
        </r>
      </text>
    </comment>
    <comment ref="G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2008 08 21</t>
        </r>
      </text>
    </comment>
    <comment ref="H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2009 08 10</t>
        </r>
      </text>
    </comment>
    <comment ref="I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2010.09.07</t>
        </r>
      </text>
    </comment>
    <comment ref="J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2011.06.08</t>
        </r>
      </text>
    </comment>
    <comment ref="O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2008 08 21</t>
        </r>
      </text>
    </comment>
    <comment ref="Q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2008 08 21</t>
        </r>
      </text>
    </comment>
    <comment ref="S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2011.06.08</t>
        </r>
      </text>
    </comment>
    <comment ref="E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01 18</t>
        </r>
      </text>
    </comment>
    <comment ref="F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01 18</t>
        </r>
      </text>
    </comment>
    <comment ref="G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01 18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01 18</t>
        </r>
      </text>
    </comment>
    <comment ref="M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2004 12 17</t>
        </r>
      </text>
    </comment>
    <comment ref="Q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01 18</t>
        </r>
      </text>
    </comment>
    <comment ref="R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01 18</t>
        </r>
      </text>
    </comment>
    <comment ref="S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01 18</t>
        </r>
      </text>
    </comment>
    <comment ref="E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2006 09 10</t>
        </r>
      </text>
    </comment>
    <comment ref="F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2007 09 08</t>
        </r>
      </text>
    </comment>
    <comment ref="G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2008 05 17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2009 11 15</t>
        </r>
      </text>
    </comment>
    <comment ref="I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2010.11.07</t>
        </r>
      </text>
    </comment>
    <comment ref="J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2011.07.22</t>
        </r>
      </text>
    </comment>
    <comment ref="O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2011.07.22</t>
        </r>
      </text>
    </comment>
    <comment ref="E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2006 12 29</t>
        </r>
      </text>
    </comment>
    <comment ref="F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2007 11 04</t>
        </r>
      </text>
    </comment>
    <comment ref="G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2008 06 08</t>
        </r>
      </text>
    </comment>
    <comment ref="H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2009 12  05</t>
        </r>
      </text>
    </comment>
    <comment ref="I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- 2011.08.18</t>
        </r>
      </text>
    </comment>
    <comment ref="J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Q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2009 12  05</t>
        </r>
      </text>
    </comment>
    <comment ref="R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2009 12  05</t>
        </r>
      </text>
    </comment>
    <comment ref="E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2006 12 29</t>
        </r>
      </text>
    </comment>
    <comment ref="F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2007 11 04</t>
        </r>
      </text>
    </comment>
    <comment ref="G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2008 06 08</t>
        </r>
      </text>
    </comment>
    <comment ref="H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2009 12  05</t>
        </r>
      </text>
    </comment>
    <comment ref="I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- 2011.08.18</t>
        </r>
      </text>
    </comment>
    <comment ref="J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E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2007 09 01</t>
        </r>
      </text>
    </comment>
    <comment ref="F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2007 09 01</t>
        </r>
      </text>
    </comment>
    <comment ref="G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09 01</t>
        </r>
      </text>
    </comment>
    <comment ref="H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09 01</t>
        </r>
      </text>
    </comment>
    <comment ref="I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2010.11.07</t>
        </r>
      </text>
    </comment>
    <comment ref="J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B-2011.11.02</t>
        </r>
      </text>
    </comment>
    <comment ref="N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2007 09 01</t>
        </r>
      </text>
    </comment>
    <comment ref="O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09 01</t>
        </r>
      </text>
    </comment>
    <comment ref="Q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09 01</t>
        </r>
      </text>
    </comment>
    <comment ref="R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09 01</t>
        </r>
      </text>
    </comment>
    <comment ref="S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B-2011.11.02</t>
        </r>
      </text>
    </comment>
    <comment ref="E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2006 09 10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2007 09 01</t>
        </r>
      </text>
    </comment>
    <comment ref="G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2008 05 17</t>
        </r>
      </text>
    </comment>
    <comment ref="H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10 08</t>
        </r>
      </text>
    </comment>
    <comment ref="I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2010.11.07</t>
        </r>
      </text>
    </comment>
    <comment ref="J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2011.07.22</t>
        </r>
      </text>
    </comment>
    <comment ref="O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2011.07.22</t>
        </r>
      </text>
    </comment>
    <comment ref="E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F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G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H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I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J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M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N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O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Q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R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S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16</t>
        </r>
      </text>
    </comment>
    <comment ref="E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2007 10 14</t>
        </r>
      </text>
    </comment>
    <comment ref="F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2007 10 14</t>
        </r>
      </text>
    </comment>
    <comment ref="H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08 28</t>
        </r>
      </text>
    </comment>
    <comment ref="Q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08 28</t>
        </r>
      </text>
    </comment>
    <comment ref="E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2006.09.28</t>
        </r>
      </text>
    </comment>
    <comment ref="M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2006.09.28 </t>
        </r>
      </text>
    </comment>
    <comment ref="N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2006.09.28 </t>
        </r>
      </text>
    </comment>
    <comment ref="E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2011.02.07</t>
        </r>
      </text>
    </comment>
    <comment ref="F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2007 11 11</t>
        </r>
      </text>
    </comment>
    <comment ref="G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2008 09 08</t>
        </r>
      </text>
    </comment>
    <comment ref="H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2011.02.07</t>
        </r>
      </text>
    </comment>
    <comment ref="I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2011.01.22</t>
        </r>
      </text>
    </comment>
    <comment ref="J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2011.05.21</t>
        </r>
      </text>
    </comment>
    <comment ref="N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2005 09 03</t>
        </r>
      </text>
    </comment>
    <comment ref="O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2008 09 08</t>
        </r>
      </text>
    </comment>
    <comment ref="Q45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mokėta
2008 09 08</t>
        </r>
      </text>
    </comment>
    <comment ref="E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2006.09.28</t>
        </r>
      </text>
    </comment>
    <comment ref="E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01 27 30 Lt D.Draugelyte</t>
        </r>
      </text>
    </comment>
    <comment ref="F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01 27 42 Lt D.Draugelyte</t>
        </r>
      </text>
    </comment>
    <comment ref="G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01 27 42 Lt D.Draugelyte
</t>
        </r>
      </text>
    </comment>
    <comment ref="H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08 42 Lt D.Draugelyte
</t>
        </r>
      </text>
    </comment>
    <comment ref="I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2010.05.20 - 42 lt D,Draugelyte
2011.01.22 - 42Lt E. Liublinskas</t>
        </r>
      </text>
    </comment>
    <comment ref="J47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sumokėta edvino, skola draugelytės 37,5
2011.05.21 - 37,5 E.Liublinskas
B-2012 03 09 - 37,5 D.Draugelyte + sumoketa uz 2012 m. 27 ir permoka uz 2013 m. 41,8</t>
        </r>
      </text>
    </comment>
    <comment ref="K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03 09 - 27 D.Draugelyte + sumoketa permoka uz 2013 m. 41,8</t>
        </r>
      </text>
    </comment>
    <comment ref="M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13 D.Draugelyte</t>
        </r>
      </text>
    </comment>
    <comment ref="N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26 D.Draugelyte</t>
        </r>
      </text>
    </comment>
    <comment ref="O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03 09 - 15 Lt D.Draugelyte</t>
        </r>
      </text>
    </comment>
    <comment ref="E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2006 10 08</t>
        </r>
      </text>
    </comment>
    <comment ref="F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2008 08 23</t>
        </r>
      </text>
    </comment>
    <comment ref="H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2009 08 15</t>
        </r>
      </text>
    </comment>
    <comment ref="I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2010.08.07</t>
        </r>
      </text>
    </comment>
    <comment ref="J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- 2011.08.17</t>
        </r>
      </text>
    </comment>
    <comment ref="N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2005 10 15</t>
        </r>
      </text>
    </comment>
    <comment ref="E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2006 10 08</t>
        </r>
      </text>
    </comment>
    <comment ref="F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2008 08 23</t>
        </r>
      </text>
    </comment>
    <comment ref="H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2009 08 15</t>
        </r>
      </text>
    </comment>
    <comment ref="I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2010.08.07</t>
        </r>
      </text>
    </comment>
    <comment ref="J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- 2011.08.17</t>
        </r>
      </text>
    </comment>
    <comment ref="N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2005 10 15</t>
        </r>
      </text>
    </comment>
    <comment ref="E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26
B-2012 03 02 - 1</t>
        </r>
      </text>
    </comment>
    <comment ref="F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01 27
B-2012 03 02 - 24</t>
        </r>
      </text>
    </comment>
    <comment ref="G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2008 01 27</t>
        </r>
      </text>
    </comment>
    <comment ref="H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2009 08 08</t>
        </r>
      </text>
    </comment>
    <comment ref="I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2010.05.20</t>
        </r>
      </text>
    </comment>
    <comment ref="J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03 02</t>
        </r>
      </text>
    </comment>
    <comment ref="K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03 02</t>
        </r>
      </text>
    </comment>
    <comment ref="M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2004 06 13</t>
        </r>
      </text>
    </comment>
    <comment ref="N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2006 08 26</t>
        </r>
      </text>
    </comment>
    <comment ref="O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03 02</t>
        </r>
      </text>
    </comment>
    <comment ref="Q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03 02</t>
        </r>
      </text>
    </comment>
    <comment ref="S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2010.05.20
</t>
        </r>
      </text>
    </comment>
    <comment ref="T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03 02 - 20 už 2011</t>
        </r>
      </text>
    </comment>
    <comment ref="E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2007.12.08</t>
        </r>
      </text>
    </comment>
    <comment ref="F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User:
2007.12.08</t>
        </r>
      </text>
    </comment>
    <comment ref="G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2008.08.11</t>
        </r>
      </text>
    </comment>
    <comment ref="H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2009.10.24</t>
        </r>
      </text>
    </comment>
    <comment ref="I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2010.12.19</t>
        </r>
      </text>
    </comment>
    <comment ref="J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2011.11.06</t>
        </r>
      </text>
    </comment>
    <comment ref="M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2004.06.25</t>
        </r>
      </text>
    </comment>
    <comment ref="N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2005.09.28</t>
        </r>
      </text>
    </comment>
    <comment ref="O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2008.07.13</t>
        </r>
      </text>
    </comment>
    <comment ref="E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2007 04 28</t>
        </r>
      </text>
    </comment>
    <comment ref="F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2007 04 28</t>
        </r>
      </text>
    </comment>
    <comment ref="G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H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24 Tadas Rechbachas</t>
        </r>
      </text>
    </comment>
    <comment ref="I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2010.06.09</t>
        </r>
      </text>
    </comment>
    <comment ref="J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M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2004 11 06</t>
        </r>
      </text>
    </comment>
    <comment ref="N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2007 04 28</t>
        </r>
      </text>
    </comment>
    <comment ref="O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Q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R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24 Tadas Rechbachas</t>
        </r>
      </text>
    </comment>
    <comment ref="S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2010.06.09</t>
        </r>
      </text>
    </comment>
    <comment ref="E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2007.12.08</t>
        </r>
      </text>
    </comment>
    <comment ref="F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User:
2007.12.08</t>
        </r>
      </text>
    </comment>
    <comment ref="G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2008.08.11</t>
        </r>
      </text>
    </comment>
    <comment ref="H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2009.10.24</t>
        </r>
      </text>
    </comment>
    <comment ref="I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2010.12.19</t>
        </r>
      </text>
    </comment>
    <comment ref="J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2011.11.06</t>
        </r>
      </text>
    </comment>
    <comment ref="M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2004.06.25</t>
        </r>
      </text>
    </comment>
    <comment ref="N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2005.08.14</t>
        </r>
      </text>
    </comment>
    <comment ref="O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2008.07.13</t>
        </r>
      </text>
    </comment>
    <comment ref="E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2008 07 13</t>
        </r>
      </text>
    </comment>
    <comment ref="H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2009 12  20
</t>
        </r>
      </text>
    </comment>
    <comment ref="I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B-2011.03.14</t>
        </r>
      </text>
    </comment>
    <comment ref="O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2008 07 13</t>
        </r>
      </text>
    </comment>
    <comment ref="E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2008 07 13</t>
        </r>
      </text>
    </comment>
    <comment ref="H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2009 12  20</t>
        </r>
      </text>
    </comment>
    <comment ref="I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B-2011.03.14</t>
        </r>
      </text>
    </comment>
    <comment ref="O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2008 07 13</t>
        </r>
      </text>
    </comment>
    <comment ref="E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2007 01 06</t>
        </r>
      </text>
    </comment>
    <comment ref="F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G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2008 08 22</t>
        </r>
      </text>
    </comment>
    <comment ref="H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11 23</t>
        </r>
      </text>
    </comment>
    <comment ref="I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11 23</t>
        </r>
      </text>
    </comment>
    <comment ref="J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05</t>
        </r>
      </text>
    </comment>
    <comment ref="M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2005 06 19</t>
        </r>
      </text>
    </comment>
    <comment ref="N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2005 06 19</t>
        </r>
      </text>
    </comment>
    <comment ref="O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E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2008 07 13</t>
        </r>
      </text>
    </comment>
    <comment ref="H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2009 12  20</t>
        </r>
      </text>
    </comment>
    <comment ref="I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B-2011.03.14</t>
        </r>
      </text>
    </comment>
    <comment ref="O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2008 07 13</t>
        </r>
      </text>
    </comment>
    <comment ref="F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2007 09 27</t>
        </r>
      </text>
    </comment>
    <comment ref="G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2008 06 08</t>
        </r>
      </text>
    </comment>
    <comment ref="H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2009 07 31</t>
        </r>
      </text>
    </comment>
    <comment ref="I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2010.11.23</t>
        </r>
      </text>
    </comment>
    <comment ref="J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2011.04.16</t>
        </r>
      </text>
    </comment>
    <comment ref="O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2008 09 03</t>
        </r>
      </text>
    </comment>
    <comment ref="E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2006 12 30</t>
        </r>
      </text>
    </comment>
    <comment ref="F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12 01
2012 01 29 - permoka 24</t>
        </r>
      </text>
    </comment>
    <comment ref="G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2008 12 02</t>
        </r>
      </text>
    </comment>
    <comment ref="H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2009 12 30</t>
        </r>
      </text>
    </comment>
    <comment ref="I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2011.01.28</t>
        </r>
      </text>
    </comment>
    <comment ref="J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M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2004 09 13 </t>
        </r>
      </text>
    </comment>
    <comment ref="N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2006 12 30</t>
        </r>
      </text>
    </comment>
    <comment ref="O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2008 12 02</t>
        </r>
      </text>
    </comment>
    <comment ref="F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2007 04 30</t>
        </r>
      </text>
    </comment>
    <comment ref="G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2008 06 08</t>
        </r>
      </text>
    </comment>
    <comment ref="H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2009 07 31</t>
        </r>
      </text>
    </comment>
    <comment ref="I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2010.11.23</t>
        </r>
      </text>
    </comment>
    <comment ref="J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2011.04.16</t>
        </r>
      </text>
    </comment>
    <comment ref="O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2008 09 03</t>
        </r>
      </text>
    </comment>
    <comment ref="Q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2011.04.16</t>
        </r>
      </text>
    </comment>
    <comment ref="E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2006 12 30</t>
        </r>
      </text>
    </comment>
    <comment ref="F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12 01
2012 01 29 - permoka 24</t>
        </r>
      </text>
    </comment>
    <comment ref="G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2008 12 02</t>
        </r>
      </text>
    </comment>
    <comment ref="H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2009 12 30</t>
        </r>
      </text>
    </comment>
    <comment ref="I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2011.01.28</t>
        </r>
      </text>
    </comment>
    <comment ref="J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M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2004 09 13 </t>
        </r>
      </text>
    </comment>
    <comment ref="N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2006 12 30</t>
        </r>
      </text>
    </comment>
    <comment ref="O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2008 12 02</t>
        </r>
      </text>
    </comment>
    <comment ref="R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 </t>
        </r>
      </text>
    </comment>
    <comment ref="S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E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2006 10 07</t>
        </r>
      </text>
    </comment>
    <comment ref="F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2008 10 04</t>
        </r>
      </text>
    </comment>
    <comment ref="H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2009 10 03</t>
        </r>
      </text>
    </comment>
    <comment ref="I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2010.11.27</t>
        </r>
      </text>
    </comment>
    <comment ref="J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B-2011.11.02</t>
        </r>
      </text>
    </comment>
    <comment ref="O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2008 10 04</t>
        </r>
      </text>
    </comment>
    <comment ref="E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2006 09 09</t>
        </r>
      </text>
    </comment>
    <comment ref="F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2007 09 08</t>
        </r>
      </text>
    </comment>
    <comment ref="G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2008 10 31</t>
        </r>
      </text>
    </comment>
    <comment ref="H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2009 09 12</t>
        </r>
      </text>
    </comment>
    <comment ref="I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2010.09.18</t>
        </r>
      </text>
    </comment>
    <comment ref="J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</t>
        </r>
      </text>
    </comment>
    <comment ref="O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2008 10 31</t>
        </r>
      </text>
    </comment>
    <comment ref="Q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2008 10 31</t>
        </r>
      </text>
    </comment>
    <comment ref="E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29</t>
        </r>
      </text>
    </comment>
    <comment ref="F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29</t>
        </r>
      </text>
    </comment>
    <comment ref="G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29</t>
        </r>
      </text>
    </comment>
    <comment ref="H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06 21</t>
        </r>
      </text>
    </comment>
    <comment ref="I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B-2011.04.18</t>
        </r>
      </text>
    </comment>
    <comment ref="Q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29</t>
        </r>
      </text>
    </comment>
    <comment ref="R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06 21</t>
        </r>
      </text>
    </comment>
    <comment ref="E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2006.09.30</t>
        </r>
      </text>
    </comment>
    <comment ref="F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2007.11.18</t>
        </r>
      </text>
    </comment>
    <comment ref="G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2008.12.07</t>
        </r>
      </text>
    </comment>
    <comment ref="H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2010.01.23</t>
        </r>
      </text>
    </comment>
    <comment ref="I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2010.10.05</t>
        </r>
      </text>
    </comment>
    <comment ref="J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M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2004.09.30</t>
        </r>
      </text>
    </comment>
    <comment ref="N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2005.12.04</t>
        </r>
      </text>
    </comment>
    <comment ref="O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2008.12.07</t>
        </r>
      </text>
    </comment>
    <comment ref="E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29</t>
        </r>
      </text>
    </comment>
    <comment ref="F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29</t>
        </r>
      </text>
    </comment>
    <comment ref="G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29</t>
        </r>
      </text>
    </comment>
    <comment ref="H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06 21</t>
        </r>
      </text>
    </comment>
    <comment ref="I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B-2011.04.18</t>
        </r>
      </text>
    </comment>
    <comment ref="Q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29</t>
        </r>
      </text>
    </comment>
    <comment ref="R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06 21</t>
        </r>
      </text>
    </comment>
    <comment ref="E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2006.09.30</t>
        </r>
      </text>
    </comment>
    <comment ref="F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User:
2007.11.18</t>
        </r>
      </text>
    </comment>
    <comment ref="G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2008.12.07</t>
        </r>
      </text>
    </comment>
    <comment ref="H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2010.01.23</t>
        </r>
      </text>
    </comment>
    <comment ref="I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2010.10.05</t>
        </r>
      </text>
    </comment>
    <comment ref="J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O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2008 12 07</t>
        </r>
      </text>
    </comment>
    <comment ref="F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H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2010.01.20</t>
        </r>
      </text>
    </comment>
    <comment ref="I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2010.10.18</t>
        </r>
      </text>
    </comment>
    <comment ref="J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B-2011.11.30</t>
        </r>
      </text>
    </comment>
    <comment ref="M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2006 05 27</t>
        </r>
      </text>
    </comment>
    <comment ref="N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2006 05 27</t>
        </r>
      </text>
    </comment>
    <comment ref="O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E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2006 06 26</t>
        </r>
      </text>
    </comment>
    <comment ref="F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2007 07 22</t>
        </r>
      </text>
    </comment>
    <comment ref="G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2008 09 26</t>
        </r>
      </text>
    </comment>
    <comment ref="H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2009 07 25</t>
        </r>
      </text>
    </comment>
    <comment ref="I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2010.09.14</t>
        </r>
      </text>
    </comment>
    <comment ref="J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2011.10.09</t>
        </r>
      </text>
    </comment>
    <comment ref="M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2005 03 13</t>
        </r>
      </text>
    </comment>
    <comment ref="N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03
2006 06 26</t>
        </r>
      </text>
    </comment>
    <comment ref="O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2008 09 26</t>
        </r>
      </text>
    </comment>
    <comment ref="Q70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mokėta
2008 09 26</t>
        </r>
      </text>
    </comment>
    <comment ref="S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2010.09.14</t>
        </r>
      </text>
    </comment>
    <comment ref="E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2006 09 25</t>
        </r>
      </text>
    </comment>
    <comment ref="F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2007 09 21</t>
        </r>
      </text>
    </comment>
    <comment ref="G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2008 06 30</t>
        </r>
      </text>
    </comment>
    <comment ref="H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2009 06 22</t>
        </r>
      </text>
    </comment>
    <comment ref="I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2010.06.21</t>
        </r>
      </text>
    </comment>
    <comment ref="J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- 2011.08.11</t>
        </r>
      </text>
    </comment>
    <comment ref="E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2007 09 22</t>
        </r>
      </text>
    </comment>
    <comment ref="G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2008 07 10</t>
        </r>
      </text>
    </comment>
    <comment ref="H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2009 07 17</t>
        </r>
      </text>
    </comment>
    <comment ref="I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2010.07.05</t>
        </r>
      </text>
    </comment>
    <comment ref="J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2011.07.26</t>
        </r>
      </text>
    </comment>
    <comment ref="O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2008 07 10</t>
        </r>
      </text>
    </comment>
    <comment ref="E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2006 09 25</t>
        </r>
      </text>
    </comment>
    <comment ref="F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2007 09 21</t>
        </r>
      </text>
    </comment>
    <comment ref="G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2008 06 30</t>
        </r>
      </text>
    </comment>
    <comment ref="H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2009 06 22</t>
        </r>
      </text>
    </comment>
    <comment ref="I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2010.06.21</t>
        </r>
      </text>
    </comment>
    <comment ref="J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- 2011.08.11</t>
        </r>
      </text>
    </comment>
    <comment ref="O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2008 07 27</t>
        </r>
      </text>
    </comment>
    <comment ref="E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2007 09 22</t>
        </r>
      </text>
    </comment>
    <comment ref="G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2008 07 10</t>
        </r>
      </text>
    </comment>
    <comment ref="H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2009 07 17</t>
        </r>
      </text>
    </comment>
    <comment ref="I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2010.07.05</t>
        </r>
      </text>
    </comment>
    <comment ref="J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2011.07.26</t>
        </r>
      </text>
    </comment>
    <comment ref="O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2008 07 10</t>
        </r>
      </text>
    </comment>
    <comment ref="E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2007 09 22</t>
        </r>
      </text>
    </comment>
    <comment ref="G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2008 07 10</t>
        </r>
      </text>
    </comment>
    <comment ref="H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2009 12  12</t>
        </r>
      </text>
    </comment>
    <comment ref="I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2010.09.19</t>
        </r>
      </text>
    </comment>
    <comment ref="J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2011.07.26</t>
        </r>
      </text>
    </comment>
    <comment ref="O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2008 07 10</t>
        </r>
      </text>
    </comment>
    <comment ref="E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2006 09 23</t>
        </r>
      </text>
    </comment>
    <comment ref="F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2007 09 16</t>
        </r>
      </text>
    </comment>
    <comment ref="G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28</t>
        </r>
      </text>
    </comment>
    <comment ref="H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08 13</t>
        </r>
      </text>
    </comment>
    <comment ref="J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B-2011.11.26</t>
        </r>
      </text>
    </comment>
    <comment ref="N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2005 12 08 </t>
        </r>
      </text>
    </comment>
    <comment ref="O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28</t>
        </r>
      </text>
    </comment>
    <comment ref="E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2007 09 22</t>
        </r>
      </text>
    </comment>
    <comment ref="G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2008 07 10</t>
        </r>
      </text>
    </comment>
    <comment ref="H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2009 12  12</t>
        </r>
      </text>
    </comment>
    <comment ref="I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2010.09.19</t>
        </r>
      </text>
    </comment>
    <comment ref="J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2011.07.26</t>
        </r>
      </text>
    </comment>
    <comment ref="O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2008 07 10</t>
        </r>
      </text>
    </comment>
    <comment ref="E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F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G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H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I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J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M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N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O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Q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R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S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T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2011.12.17</t>
        </r>
      </text>
    </comment>
    <comment ref="E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2008 08 24</t>
        </r>
      </text>
    </comment>
    <comment ref="H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2009 09 06</t>
        </r>
      </text>
    </comment>
    <comment ref="I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09 30</t>
        </r>
      </text>
    </comment>
    <comment ref="J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Bankiniu pavedimu sumokejo Nijole Jankauskiene 2011.09.27</t>
        </r>
      </text>
    </comment>
    <comment ref="O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2008 08 24</t>
        </r>
      </text>
    </comment>
    <comment ref="Q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2008 08 24</t>
        </r>
      </text>
    </comment>
    <comment ref="R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2009 09 06</t>
        </r>
      </text>
    </comment>
    <comment ref="S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09 30</t>
        </r>
      </text>
    </comment>
    <comment ref="E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2006 10 04</t>
        </r>
      </text>
    </comment>
    <comment ref="G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2010.09.27</t>
        </r>
      </text>
    </comment>
    <comment ref="H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2010.09.27</t>
        </r>
      </text>
    </comment>
    <comment ref="I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2010.09.27</t>
        </r>
      </text>
    </comment>
    <comment ref="J80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2011 05 30</t>
        </r>
      </text>
    </comment>
    <comment ref="K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N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2006 10 04</t>
        </r>
      </text>
    </comment>
    <comment ref="O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2010.09.27</t>
        </r>
      </text>
    </comment>
    <comment ref="Q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2010.09.27</t>
        </r>
      </text>
    </comment>
    <comment ref="R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2010.09.27</t>
        </r>
      </text>
    </comment>
    <comment ref="S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2010.09.27</t>
        </r>
      </text>
    </comment>
    <comment ref="E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2007 03 13</t>
        </r>
      </text>
    </comment>
    <comment ref="G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2008.09.16</t>
        </r>
      </text>
    </comment>
    <comment ref="H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2009.07.10</t>
        </r>
      </text>
    </comment>
    <comment ref="I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2010.05.22</t>
        </r>
      </text>
    </comment>
    <comment ref="J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M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2005 01 24</t>
        </r>
      </text>
    </comment>
    <comment ref="O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2008.09.16</t>
        </r>
      </text>
    </comment>
    <comment ref="E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2007 05 04</t>
        </r>
      </text>
    </comment>
    <comment ref="F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2007 05 04</t>
        </r>
      </text>
    </comment>
    <comment ref="G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B-2011.03.29</t>
        </r>
      </text>
    </comment>
    <comment ref="H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B-2011.03.29</t>
        </r>
      </text>
    </comment>
    <comment ref="I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B-2011.03.29</t>
        </r>
      </text>
    </comment>
    <comment ref="M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2004 10 26</t>
        </r>
      </text>
    </comment>
    <comment ref="O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B-2011.03.29</t>
        </r>
      </text>
    </comment>
    <comment ref="F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H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2010.01.20</t>
        </r>
      </text>
    </comment>
    <comment ref="I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2010.10.18</t>
        </r>
      </text>
    </comment>
    <comment ref="J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B-2011.11.30</t>
        </r>
      </text>
    </comment>
    <comment ref="M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B-2011.11.30-22,83</t>
        </r>
      </text>
    </comment>
    <comment ref="N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2005 06 11</t>
        </r>
      </text>
    </comment>
    <comment ref="O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E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2006 12 27</t>
        </r>
      </text>
    </comment>
    <comment ref="F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2007 12 08</t>
        </r>
      </text>
    </comment>
    <comment ref="G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2008 11 22</t>
        </r>
      </text>
    </comment>
    <comment ref="H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2009 11 24</t>
        </r>
      </text>
    </comment>
    <comment ref="I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2010.12.29</t>
        </r>
      </text>
    </comment>
    <comment ref="J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M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2004 11 14</t>
        </r>
      </text>
    </comment>
    <comment ref="O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2008 11 22</t>
        </r>
      </text>
    </comment>
    <comment ref="Q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22 - 20
</t>
        </r>
      </text>
    </comment>
    <comment ref="R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T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B-2011.10.23</t>
        </r>
      </text>
    </comment>
    <comment ref="F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H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2010.01.20</t>
        </r>
      </text>
    </comment>
    <comment ref="I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2010.10.18</t>
        </r>
      </text>
    </comment>
    <comment ref="J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B-2011.11.30</t>
        </r>
      </text>
    </comment>
    <comment ref="M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B-2011.11.30 - 12,33</t>
        </r>
      </text>
    </comment>
    <comment ref="O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R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2010.01.20</t>
        </r>
      </text>
    </comment>
    <comment ref="S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B-2011.11.30</t>
        </r>
      </text>
    </comment>
    <comment ref="E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2006 12 27</t>
        </r>
      </text>
    </comment>
    <comment ref="F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2007 12 08</t>
        </r>
      </text>
    </comment>
    <comment ref="G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2008 11 22</t>
        </r>
      </text>
    </comment>
    <comment ref="H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2009 11 24</t>
        </r>
      </text>
    </comment>
    <comment ref="I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2010.12.29</t>
        </r>
      </text>
    </comment>
    <comment ref="J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M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2004 11 14</t>
        </r>
      </text>
    </comment>
    <comment ref="O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2008 11 22</t>
        </r>
      </text>
    </comment>
    <comment ref="Q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22 - 20
</t>
        </r>
      </text>
    </comment>
    <comment ref="R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T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B-2011.10.23</t>
        </r>
      </text>
    </comment>
    <comment ref="E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2008 03 10</t>
        </r>
      </text>
    </comment>
    <comment ref="F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2008 03 10</t>
        </r>
      </text>
    </comment>
    <comment ref="G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2008 03 10</t>
        </r>
      </text>
    </comment>
    <comment ref="M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2004 11 19</t>
        </r>
      </text>
    </comment>
    <comment ref="E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2007.10.28</t>
        </r>
      </text>
    </comment>
    <comment ref="G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2008.08.13</t>
        </r>
      </text>
    </comment>
    <comment ref="H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2009.08.30</t>
        </r>
      </text>
    </comment>
    <comment ref="I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2010.09.26</t>
        </r>
      </text>
    </comment>
    <comment ref="J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N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2005.09.28</t>
        </r>
      </text>
    </comment>
    <comment ref="O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2008.08.13</t>
        </r>
      </text>
    </comment>
    <comment ref="Q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S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sake dalyvavo</t>
        </r>
      </text>
    </comment>
    <comment ref="H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12 Gintautas Balaisaitis</t>
        </r>
      </text>
    </comment>
    <comment ref="I90" authorId="0">
      <text>
        <r>
          <rPr>
            <b/>
            <sz val="8"/>
            <rFont val="Tahoma"/>
            <family val="2"/>
          </rPr>
          <t xml:space="preserve">User:
</t>
        </r>
        <r>
          <rPr>
            <sz val="8"/>
            <rFont val="Tahoma"/>
            <family val="2"/>
          </rPr>
          <t>2012 01 29</t>
        </r>
      </text>
    </comment>
    <comment ref="J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R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12 Gintautas Balaisaitis</t>
        </r>
      </text>
    </comment>
    <comment ref="S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E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2007.10.28</t>
        </r>
      </text>
    </comment>
    <comment ref="F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2007.10.28</t>
        </r>
      </text>
    </comment>
    <comment ref="G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2008.08.13</t>
        </r>
      </text>
    </comment>
    <comment ref="H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2009.08.30</t>
        </r>
      </text>
    </comment>
    <comment ref="I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2010.09.26</t>
        </r>
      </text>
    </comment>
    <comment ref="J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M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2004.09.30</t>
        </r>
      </text>
    </comment>
    <comment ref="N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2005 10 22</t>
        </r>
      </text>
    </comment>
    <comment ref="O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2008.08.13</t>
        </r>
      </text>
    </comment>
    <comment ref="Q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R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S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E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2007 07 19</t>
        </r>
      </text>
    </comment>
    <comment ref="F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2007 07 19</t>
        </r>
      </text>
    </comment>
    <comment ref="G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B- 2008 01 31</t>
        </r>
      </text>
    </comment>
    <comment ref="H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2009 06 27</t>
        </r>
      </text>
    </comment>
    <comment ref="I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B-2011.11.02</t>
        </r>
      </text>
    </comment>
    <comment ref="J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B-2011.11.02
2011m.75 - permoka už 2006m.23Lt
</t>
        </r>
      </text>
    </comment>
    <comment ref="M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2005 06 26</t>
        </r>
      </text>
    </comment>
    <comment ref="N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2005 06 26</t>
        </r>
      </text>
    </comment>
    <comment ref="O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B-2011.11.02</t>
        </r>
      </text>
    </comment>
    <comment ref="Q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B- 2008 01 31</t>
        </r>
      </text>
    </comment>
    <comment ref="R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2009 06 27</t>
        </r>
      </text>
    </comment>
    <comment ref="S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B-2011.11.02</t>
        </r>
      </text>
    </comment>
    <comment ref="E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2006.01.07</t>
        </r>
      </text>
    </comment>
    <comment ref="F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2007.10.24</t>
        </r>
      </text>
    </comment>
    <comment ref="G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2008.12.31</t>
        </r>
      </text>
    </comment>
    <comment ref="H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2009 08 30 </t>
        </r>
      </text>
    </comment>
    <comment ref="I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J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 75Lt minus permoka 24Ltuz 2007m. 1 Lt.uz 2006m.</t>
        </r>
      </text>
    </comment>
    <comment ref="M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2004.06.16</t>
        </r>
      </text>
    </comment>
    <comment ref="N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2007.10.24</t>
        </r>
      </text>
    </comment>
    <comment ref="O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2008.12.31</t>
        </r>
      </text>
    </comment>
    <comment ref="Q93" authorId="0">
      <text>
        <r>
          <rPr>
            <b/>
            <sz val="8"/>
            <rFont val="Tahoma"/>
            <family val="2"/>
          </rPr>
          <t>Use</t>
        </r>
      </text>
    </comment>
    <comment ref="R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2008.12.31</t>
        </r>
      </text>
    </comment>
    <comment ref="S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Valdemaras Gedgaudas + Palma Gedgaudiene</t>
        </r>
      </text>
    </comment>
    <comment ref="E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2006 10 10</t>
        </r>
      </text>
    </comment>
    <comment ref="F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2007.10.24</t>
        </r>
      </text>
    </comment>
    <comment ref="G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2008.12.31</t>
        </r>
      </text>
    </comment>
    <comment ref="I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J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 75Lt minus permoka 24Ltuz 2007m</t>
        </r>
      </text>
    </comment>
    <comment ref="M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2004 10 26</t>
        </r>
      </text>
    </comment>
    <comment ref="N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10 - 12
2007.10.24
</t>
        </r>
      </text>
    </comment>
    <comment ref="O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2008.12.31</t>
        </r>
      </text>
    </comment>
    <comment ref="Q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2008.12.31</t>
        </r>
      </text>
    </comment>
    <comment ref="R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nori sudalyvauti talkoje</t>
        </r>
      </text>
    </comment>
    <comment ref="S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nori papildomai sudalyvauti talkoje</t>
        </r>
      </text>
    </comment>
    <comment ref="E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2008.06.08</t>
        </r>
      </text>
    </comment>
    <comment ref="F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2008.06.08</t>
        </r>
      </text>
    </comment>
    <comment ref="G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2008.06.08</t>
        </r>
      </text>
    </comment>
    <comment ref="H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2009.06.20</t>
        </r>
      </text>
    </comment>
    <comment ref="I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J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M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2005.01.23</t>
        </r>
      </text>
    </comment>
    <comment ref="N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2008.06.08</t>
        </r>
      </text>
    </comment>
    <comment ref="O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Q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2008.06.08</t>
        </r>
      </text>
    </comment>
    <comment ref="R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2009.06.20</t>
        </r>
      </text>
    </comment>
    <comment ref="E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2006 08 05</t>
        </r>
      </text>
    </comment>
    <comment ref="F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H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2010.01.20</t>
        </r>
      </text>
    </comment>
    <comment ref="I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2010.10.18</t>
        </r>
      </text>
    </comment>
    <comment ref="J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B-2011.11.30</t>
        </r>
      </text>
    </comment>
    <comment ref="N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2006 08 05</t>
        </r>
      </text>
    </comment>
    <comment ref="O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E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2006 09 03</t>
        </r>
      </text>
    </comment>
    <comment ref="F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2007 09 06</t>
        </r>
      </text>
    </comment>
    <comment ref="G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2008 09 07</t>
        </r>
      </text>
    </comment>
    <comment ref="H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2009 09 07</t>
        </r>
      </text>
    </comment>
    <comment ref="I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10 22</t>
        </r>
      </text>
    </comment>
    <comment ref="J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- 2011.07.19
B - 2011.11.05 - 1Lt permoka uz 2006m.</t>
        </r>
      </text>
    </comment>
    <comment ref="M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2004 06 28</t>
        </r>
      </text>
    </comment>
    <comment ref="O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2008 09 07</t>
        </r>
      </text>
    </comment>
    <comment ref="Q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2008 09 07</t>
        </r>
      </text>
    </comment>
    <comment ref="R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- 2011.11.05 
</t>
        </r>
      </text>
    </comment>
    <comment ref="E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2006 09 03</t>
        </r>
      </text>
    </comment>
    <comment ref="F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2007 09 06</t>
        </r>
      </text>
    </comment>
    <comment ref="G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2008 09 07</t>
        </r>
      </text>
    </comment>
    <comment ref="H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2009 09 07</t>
        </r>
      </text>
    </comment>
    <comment ref="I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10 22</t>
        </r>
      </text>
    </comment>
    <comment ref="J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- 2011.07.19
B - 2011.11.05 - 1Lt permoka uz 2006m.</t>
        </r>
      </text>
    </comment>
    <comment ref="M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2004 06 28</t>
        </r>
      </text>
    </comment>
    <comment ref="O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2008 09 07</t>
        </r>
      </text>
    </comment>
    <comment ref="E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2006 09 03</t>
        </r>
      </text>
    </comment>
    <comment ref="F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2007 09 06</t>
        </r>
      </text>
    </comment>
    <comment ref="G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2008 09 07</t>
        </r>
      </text>
    </comment>
    <comment ref="H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2009 09 07</t>
        </r>
      </text>
    </comment>
    <comment ref="I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10 22</t>
        </r>
      </text>
    </comment>
    <comment ref="J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- 2011.07.19
B - 2011.11.05 - 1Lt permoka uz 2006m.</t>
        </r>
      </text>
    </comment>
    <comment ref="M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2004 06 28</t>
        </r>
      </text>
    </comment>
    <comment ref="O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2008 09 07</t>
        </r>
      </text>
    </comment>
    <comment ref="E1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2007 05 04</t>
        </r>
      </text>
    </comment>
    <comment ref="F1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2007 05 04</t>
        </r>
      </text>
    </comment>
    <comment ref="G1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2010.06.20</t>
        </r>
      </text>
    </comment>
    <comment ref="H1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2010.06.20</t>
        </r>
      </text>
    </comment>
    <comment ref="I1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2010.06.20</t>
        </r>
      </text>
    </comment>
    <comment ref="J1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B-2012 02 27</t>
        </r>
      </text>
    </comment>
    <comment ref="N1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2007 05 04</t>
        </r>
      </text>
    </comment>
    <comment ref="Q1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2010.06.20</t>
        </r>
      </text>
    </comment>
    <comment ref="R1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2010.06.20</t>
        </r>
      </text>
    </comment>
    <comment ref="S1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2010.06.20</t>
        </r>
      </text>
    </comment>
    <comment ref="E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2006 10 07</t>
        </r>
      </text>
    </comment>
    <comment ref="F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2007 03 12</t>
        </r>
      </text>
    </comment>
    <comment ref="G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2008 06 14</t>
        </r>
      </text>
    </comment>
    <comment ref="H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2009 12  19</t>
        </r>
      </text>
    </comment>
    <comment ref="I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2010.09.22</t>
        </r>
      </text>
    </comment>
    <comment ref="J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2011.08.13</t>
        </r>
      </text>
    </comment>
    <comment ref="M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2004 11 06</t>
        </r>
      </text>
    </comment>
    <comment ref="N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2005 11 19</t>
        </r>
      </text>
    </comment>
    <comment ref="O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2008 06 14</t>
        </r>
      </text>
    </comment>
    <comment ref="E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2007 06 28</t>
        </r>
      </text>
    </comment>
    <comment ref="F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2007 06 28</t>
        </r>
      </text>
    </comment>
    <comment ref="G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2008 07 03</t>
        </r>
      </text>
    </comment>
    <comment ref="I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2010.08.28</t>
        </r>
      </text>
    </comment>
    <comment ref="J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2011.05.27</t>
        </r>
      </text>
    </comment>
    <comment ref="M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N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2005 07 30</t>
        </r>
      </text>
    </comment>
    <comment ref="O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2008 07 03</t>
        </r>
      </text>
    </comment>
    <comment ref="Q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2008 07 03</t>
        </r>
      </text>
    </comment>
    <comment ref="E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2006 10 07</t>
        </r>
      </text>
    </comment>
    <comment ref="F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2007 03 12</t>
        </r>
      </text>
    </comment>
    <comment ref="G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2008 06 14</t>
        </r>
      </text>
    </comment>
    <comment ref="H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2009 12  19</t>
        </r>
      </text>
    </comment>
    <comment ref="I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2010.09.22</t>
        </r>
      </text>
    </comment>
    <comment ref="J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2011.08.13</t>
        </r>
      </text>
    </comment>
    <comment ref="M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2004 12 31</t>
        </r>
      </text>
    </comment>
    <comment ref="N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2005 11 19</t>
        </r>
      </text>
    </comment>
    <comment ref="O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2008 06 14</t>
        </r>
      </text>
    </comment>
    <comment ref="Q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Pagal 2011 09 02  protokola</t>
        </r>
      </text>
    </comment>
    <comment ref="R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Pagal 2011 09 02  protokola</t>
        </r>
      </text>
    </comment>
    <comment ref="E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2006 08 26</t>
        </r>
      </text>
    </comment>
    <comment ref="F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2007 09 23</t>
        </r>
      </text>
    </comment>
    <comment ref="G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2008 10 31</t>
        </r>
      </text>
    </comment>
    <comment ref="H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2009 10 10</t>
        </r>
      </text>
    </comment>
    <comment ref="I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2010.10.02</t>
        </r>
      </text>
    </comment>
    <comment ref="J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B-2011.11.04</t>
        </r>
      </text>
    </comment>
    <comment ref="N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2005 07 30</t>
        </r>
      </text>
    </comment>
    <comment ref="O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31
B-2011.11.04
</t>
        </r>
      </text>
    </comment>
    <comment ref="Q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31
B-2011.11.04
</t>
        </r>
      </text>
    </comment>
    <comment ref="R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B-2011.11.04</t>
        </r>
      </text>
    </comment>
    <comment ref="E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2006 10 14</t>
        </r>
      </text>
    </comment>
    <comment ref="F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2008 08 17</t>
        </r>
      </text>
    </comment>
    <comment ref="H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2009 09 19</t>
        </r>
      </text>
    </comment>
    <comment ref="I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2010.11.13</t>
        </r>
      </text>
    </comment>
    <comment ref="J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2011.08.10</t>
        </r>
      </text>
    </comment>
    <comment ref="N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1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1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2008 12 30 </t>
        </r>
      </text>
    </comment>
    <comment ref="H1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2010.10.16</t>
        </r>
      </text>
    </comment>
    <comment ref="N1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O1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2008 12 30 </t>
        </r>
      </text>
    </comment>
    <comment ref="E1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B- 2006 07 03</t>
        </r>
      </text>
    </comment>
    <comment ref="F1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B- 2006 12 19</t>
        </r>
      </text>
    </comment>
    <comment ref="G1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28</t>
        </r>
      </text>
    </comment>
    <comment ref="M1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2004 11 30</t>
        </r>
      </text>
    </comment>
    <comment ref="N1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B- 2006 07 03</t>
        </r>
      </text>
    </comment>
    <comment ref="E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2006.09.30</t>
        </r>
      </text>
    </comment>
    <comment ref="F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2007.11.11</t>
        </r>
      </text>
    </comment>
    <comment ref="G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2008.12.02</t>
        </r>
      </text>
    </comment>
    <comment ref="H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2010.10.16</t>
        </r>
      </text>
    </comment>
    <comment ref="I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2010.10.16</t>
        </r>
      </text>
    </comment>
    <comment ref="J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 75-24 permoka uz 2007m. -1lt uz 2006m.</t>
        </r>
      </text>
    </comment>
    <comment ref="M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2004 06 20</t>
        </r>
      </text>
    </comment>
    <comment ref="N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2005.11.19</t>
        </r>
      </text>
    </comment>
    <comment ref="O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2008.12.02</t>
        </r>
      </text>
    </comment>
    <comment ref="E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2006 02 21</t>
        </r>
      </text>
    </comment>
    <comment ref="F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</t>
        </r>
      </text>
    </comment>
    <comment ref="H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2009 08 23</t>
        </r>
      </text>
    </comment>
    <comment ref="I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2010.08.25</t>
        </r>
      </text>
    </comment>
    <comment ref="O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</t>
        </r>
      </text>
    </comment>
    <comment ref="R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2010.08.25</t>
        </r>
      </text>
    </comment>
    <comment ref="S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2010.08.25</t>
        </r>
      </text>
    </comment>
    <comment ref="E1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2006 02 21</t>
        </r>
      </text>
    </comment>
    <comment ref="F1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1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</t>
        </r>
      </text>
    </comment>
    <comment ref="H1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2009 08 23</t>
        </r>
      </text>
    </comment>
    <comment ref="I1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2010.08.25</t>
        </r>
      </text>
    </comment>
    <comment ref="O1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</t>
        </r>
      </text>
    </comment>
    <comment ref="E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2006 05 14</t>
        </r>
      </text>
    </comment>
    <comment ref="F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2007 11 18</t>
        </r>
      </text>
    </comment>
    <comment ref="G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2009 04 26</t>
        </r>
      </text>
    </comment>
    <comment ref="H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2010.12.29</t>
        </r>
      </text>
    </comment>
    <comment ref="I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2010.12.29</t>
        </r>
      </text>
    </comment>
    <comment ref="J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2011.07.08</t>
        </r>
      </text>
    </comment>
    <comment ref="M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2011.07.08</t>
        </r>
      </text>
    </comment>
    <comment ref="O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2009 04 26</t>
        </r>
      </text>
    </comment>
    <comment ref="E1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2006 05 14</t>
        </r>
      </text>
    </comment>
    <comment ref="F1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2007 11 18</t>
        </r>
      </text>
    </comment>
    <comment ref="G1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2009 04 26</t>
        </r>
      </text>
    </comment>
    <comment ref="H1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2010.12.29</t>
        </r>
      </text>
    </comment>
    <comment ref="I1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2010.12.29</t>
        </r>
      </text>
    </comment>
    <comment ref="J1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2011.07.08</t>
        </r>
      </text>
    </comment>
    <comment ref="M1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2011.07.08</t>
        </r>
      </text>
    </comment>
    <comment ref="O1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2009 04 26</t>
        </r>
      </text>
    </comment>
    <comment ref="R1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2011.07.08</t>
        </r>
      </text>
    </comment>
    <comment ref="E1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2006 10 14</t>
        </r>
      </text>
    </comment>
    <comment ref="F1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2007 09 01</t>
        </r>
      </text>
    </comment>
    <comment ref="G1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2008 08 21</t>
        </r>
      </text>
    </comment>
    <comment ref="H1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2009 08 08</t>
        </r>
      </text>
    </comment>
    <comment ref="I1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2010.09.18</t>
        </r>
      </text>
    </comment>
    <comment ref="J1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2011.06.18</t>
        </r>
      </text>
    </comment>
    <comment ref="N1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2005 09 24</t>
        </r>
      </text>
    </comment>
    <comment ref="O1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2008 08 21</t>
        </r>
      </text>
    </comment>
    <comment ref="E1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2006 10 14</t>
        </r>
      </text>
    </comment>
    <comment ref="F1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2007 09 01</t>
        </r>
      </text>
    </comment>
    <comment ref="G1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2008 08 21</t>
        </r>
      </text>
    </comment>
    <comment ref="H1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2009 09 02</t>
        </r>
      </text>
    </comment>
    <comment ref="I1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2010.07.27</t>
        </r>
      </text>
    </comment>
    <comment ref="J1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2011.06.18</t>
        </r>
      </text>
    </comment>
    <comment ref="O1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2008 08 21</t>
        </r>
      </text>
    </comment>
    <comment ref="E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2006 08 26</t>
        </r>
      </text>
    </comment>
    <comment ref="F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2007 09 08</t>
        </r>
      </text>
    </comment>
    <comment ref="G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2008 08 08</t>
        </r>
      </text>
    </comment>
    <comment ref="H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2009 08 29</t>
        </r>
      </text>
    </comment>
    <comment ref="I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2010.10.09</t>
        </r>
      </text>
    </comment>
    <comment ref="J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- 2011.09.12</t>
        </r>
      </text>
    </comment>
    <comment ref="O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2008 08 08</t>
        </r>
      </text>
    </comment>
    <comment ref="Q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- 2011.09.12</t>
        </r>
      </text>
    </comment>
    <comment ref="E1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2006 08 12</t>
        </r>
      </text>
    </comment>
    <comment ref="F1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2007 08 04</t>
        </r>
      </text>
    </comment>
    <comment ref="G1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2008 08 08</t>
        </r>
      </text>
    </comment>
    <comment ref="H1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2009 08 29</t>
        </r>
      </text>
    </comment>
    <comment ref="I1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2010.10.09</t>
        </r>
      </text>
    </comment>
    <comment ref="J1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- 2011.09.12</t>
        </r>
      </text>
    </comment>
    <comment ref="O1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2008 08 08</t>
        </r>
      </text>
    </comment>
    <comment ref="E1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2006 07 04</t>
        </r>
      </text>
    </comment>
    <comment ref="F1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2008 05 31</t>
        </r>
      </text>
    </comment>
    <comment ref="G1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11 07</t>
        </r>
      </text>
    </comment>
    <comment ref="H1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10 23</t>
        </r>
      </text>
    </comment>
    <comment ref="I1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09 10</t>
        </r>
      </text>
    </comment>
    <comment ref="J1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- 2011.09.27</t>
        </r>
      </text>
    </comment>
    <comment ref="M1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2005 07 02</t>
        </r>
      </text>
    </comment>
    <comment ref="N1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2006 07 04</t>
        </r>
      </text>
    </comment>
    <comment ref="S1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- 2011.09.27</t>
        </r>
      </text>
    </comment>
    <comment ref="E1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2006 08 26</t>
        </r>
      </text>
    </comment>
    <comment ref="F1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2007 09 08</t>
        </r>
      </text>
    </comment>
    <comment ref="G1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2008 12 13</t>
        </r>
      </text>
    </comment>
    <comment ref="H1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2010.07.21</t>
        </r>
      </text>
    </comment>
    <comment ref="I1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2010.07.21</t>
        </r>
      </text>
    </comment>
    <comment ref="M1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2004 08 15</t>
        </r>
      </text>
    </comment>
    <comment ref="O1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2008 12 13</t>
        </r>
      </text>
    </comment>
    <comment ref="F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2007 07 13</t>
        </r>
      </text>
    </comment>
    <comment ref="G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2010.05.06</t>
        </r>
      </text>
    </comment>
    <comment ref="H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2010.05.06</t>
        </r>
      </text>
    </comment>
    <comment ref="I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2010.05.06</t>
        </r>
      </text>
    </comment>
    <comment ref="M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2006 06 22</t>
        </r>
      </text>
    </comment>
    <comment ref="N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2006 06 22</t>
        </r>
      </text>
    </comment>
    <comment ref="O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2010.05.06</t>
        </r>
      </text>
    </comment>
    <comment ref="Q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2010.05.06</t>
        </r>
      </text>
    </comment>
    <comment ref="R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2010.05.06</t>
        </r>
      </text>
    </comment>
    <comment ref="S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2010.05.06</t>
        </r>
      </text>
    </comment>
    <comment ref="F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2007 07 13</t>
        </r>
      </text>
    </comment>
    <comment ref="G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B-2009.12.24</t>
        </r>
      </text>
    </comment>
    <comment ref="H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B-2009.12.24</t>
        </r>
      </text>
    </comment>
    <comment ref="J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B- 2012 03 10</t>
        </r>
      </text>
    </comment>
    <comment ref="N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2006 01 22</t>
        </r>
      </text>
    </comment>
    <comment ref="O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B-2009.12.24</t>
        </r>
      </text>
    </comment>
    <comment ref="Q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B-2009.12.24</t>
        </r>
      </text>
    </comment>
    <comment ref="R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B-2009.12.24</t>
        </r>
      </text>
    </comment>
    <comment ref="S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B- 2012 03 10</t>
        </r>
      </text>
    </comment>
    <comment ref="E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2006 08 08</t>
        </r>
      </text>
    </comment>
    <comment ref="F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2007 08 18</t>
        </r>
      </text>
    </comment>
    <comment ref="G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2008 08 02</t>
        </r>
      </text>
    </comment>
    <comment ref="H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2009 05 29</t>
        </r>
      </text>
    </comment>
    <comment ref="I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2010.04.17</t>
        </r>
      </text>
    </comment>
    <comment ref="J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2011.07.02</t>
        </r>
      </text>
    </comment>
    <comment ref="M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2004 06 20</t>
        </r>
      </text>
    </comment>
    <comment ref="N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2005 07 30</t>
        </r>
      </text>
    </comment>
    <comment ref="O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2008 08 02</t>
        </r>
      </text>
    </comment>
    <comment ref="Q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2008 08 02</t>
        </r>
      </text>
    </comment>
    <comment ref="F1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2007 07 13</t>
        </r>
      </text>
    </comment>
    <comment ref="G1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B-2009.12.24</t>
        </r>
      </text>
    </comment>
    <comment ref="H1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B-2009.12.24</t>
        </r>
      </text>
    </comment>
    <comment ref="J1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B- 2012 03 10</t>
        </r>
      </text>
    </comment>
    <comment ref="N1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2006 01 22</t>
        </r>
      </text>
    </comment>
    <comment ref="E1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2006 10 07</t>
        </r>
      </text>
    </comment>
    <comment ref="F1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2007 09 16</t>
        </r>
      </text>
    </comment>
    <comment ref="G1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H1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2009 10 12</t>
        </r>
      </text>
    </comment>
    <comment ref="I1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2010.10.26</t>
        </r>
      </text>
    </comment>
    <comment ref="J1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2011.05.24</t>
        </r>
      </text>
    </comment>
    <comment ref="O1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Q1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E1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1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2008 04 26</t>
        </r>
      </text>
    </comment>
    <comment ref="G1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2008 08 23</t>
        </r>
      </text>
    </comment>
    <comment ref="H1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2009 11 07</t>
        </r>
      </text>
    </comment>
    <comment ref="I1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2010.10.23</t>
        </r>
      </text>
    </comment>
    <comment ref="O1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2008 08 23</t>
        </r>
      </text>
    </comment>
    <comment ref="Q1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2008 08 23</t>
        </r>
      </text>
    </comment>
    <comment ref="S1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2010.10.23</t>
        </r>
      </text>
    </comment>
    <comment ref="E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03
B- 2012 02 01 - permoka 1</t>
        </r>
      </text>
    </comment>
    <comment ref="F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15
B- 2012 02 01 - permoka 24</t>
        </r>
      </text>
    </comment>
    <comment ref="G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15</t>
        </r>
      </text>
    </comment>
    <comment ref="H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01
</t>
        </r>
      </text>
    </comment>
    <comment ref="I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01</t>
        </r>
      </text>
    </comment>
    <comment ref="J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01</t>
        </r>
      </text>
    </comment>
    <comment ref="O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01
</t>
        </r>
      </text>
    </comment>
    <comment ref="Q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15</t>
        </r>
      </text>
    </comment>
    <comment ref="R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01</t>
        </r>
      </text>
    </comment>
    <comment ref="S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01</t>
        </r>
      </text>
    </comment>
    <comment ref="E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2006 10 07</t>
        </r>
      </text>
    </comment>
    <comment ref="F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2007 09 16</t>
        </r>
      </text>
    </comment>
    <comment ref="G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H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2009 10 12</t>
        </r>
      </text>
    </comment>
    <comment ref="I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2010.10.26</t>
        </r>
      </text>
    </comment>
    <comment ref="J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2011.05.24</t>
        </r>
      </text>
    </comment>
    <comment ref="O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Q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E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2007 10 20</t>
        </r>
      </text>
    </comment>
    <comment ref="F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2007 10 20</t>
        </r>
      </text>
    </comment>
    <comment ref="G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2008 12 21</t>
        </r>
      </text>
    </comment>
    <comment ref="H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2010.12.29</t>
        </r>
      </text>
    </comment>
    <comment ref="I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2010.12.29</t>
        </r>
      </text>
    </comment>
    <comment ref="J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2011.06.10</t>
        </r>
      </text>
    </comment>
    <comment ref="M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2004 09 26</t>
        </r>
      </text>
    </comment>
    <comment ref="O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2008 12 21</t>
        </r>
      </text>
    </comment>
    <comment ref="Q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2007 10 20</t>
        </r>
      </text>
    </comment>
    <comment ref="R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2011.06.10</t>
        </r>
      </text>
    </comment>
    <comment ref="S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2011.06.10</t>
        </r>
      </text>
    </comment>
    <comment ref="E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2007 10 20</t>
        </r>
      </text>
    </comment>
    <comment ref="F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2007 10 20</t>
        </r>
      </text>
    </comment>
    <comment ref="G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2008 12 21</t>
        </r>
      </text>
    </comment>
    <comment ref="H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2010.12.29</t>
        </r>
      </text>
    </comment>
    <comment ref="I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2010.12.29</t>
        </r>
      </text>
    </comment>
    <comment ref="J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2011.06.10</t>
        </r>
      </text>
    </comment>
    <comment ref="M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2004 09 26</t>
        </r>
      </text>
    </comment>
    <comment ref="O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2011.06.10</t>
        </r>
      </text>
    </comment>
    <comment ref="E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2007.10.27</t>
        </r>
      </text>
    </comment>
    <comment ref="G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2008 09 26</t>
        </r>
      </text>
    </comment>
    <comment ref="H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2009.10.25</t>
        </r>
      </text>
    </comment>
    <comment ref="I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 11.08 mokejimas</t>
        </r>
      </text>
    </comment>
    <comment ref="J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2011.11.06</t>
        </r>
      </text>
    </comment>
    <comment ref="N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2005 10 22</t>
        </r>
      </text>
    </comment>
    <comment ref="Q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2011.11.06</t>
        </r>
      </text>
    </comment>
    <comment ref="R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2011.11.06</t>
        </r>
      </text>
    </comment>
    <comment ref="S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2011.11.06</t>
        </r>
      </text>
    </comment>
    <comment ref="E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2007 10 27</t>
        </r>
      </text>
    </comment>
    <comment ref="G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2008 09 26</t>
        </r>
      </text>
    </comment>
    <comment ref="H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2009 10 25</t>
        </r>
      </text>
    </comment>
    <comment ref="I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2010.11.08</t>
        </r>
      </text>
    </comment>
    <comment ref="J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2011.11.06</t>
        </r>
      </text>
    </comment>
    <comment ref="M1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2005 02 02</t>
        </r>
      </text>
    </comment>
    <comment ref="O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2010.11.08</t>
        </r>
      </text>
    </comment>
    <comment ref="E1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1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2007 10 27</t>
        </r>
      </text>
    </comment>
    <comment ref="G1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2008 09 26</t>
        </r>
      </text>
    </comment>
    <comment ref="H1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2009 10 25</t>
        </r>
      </text>
    </comment>
    <comment ref="I1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2010.11.08</t>
        </r>
      </text>
    </comment>
    <comment ref="J1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2011.11.06</t>
        </r>
      </text>
    </comment>
    <comment ref="M1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2011.11.06</t>
        </r>
      </text>
    </comment>
    <comment ref="N1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2011.11.06</t>
        </r>
      </text>
    </comment>
    <comment ref="F1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1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2008 08 22</t>
        </r>
      </text>
    </comment>
    <comment ref="H1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2009 10 10</t>
        </r>
      </text>
    </comment>
    <comment ref="I1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2010.10.23</t>
        </r>
      </text>
    </comment>
    <comment ref="J1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</t>
        </r>
      </text>
    </comment>
    <comment ref="O1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2008 08 22</t>
        </r>
      </text>
    </comment>
    <comment ref="Q1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2008 08 22</t>
        </r>
      </text>
    </comment>
    <comment ref="R1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</t>
        </r>
      </text>
    </comment>
    <comment ref="S1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2010.10.23</t>
        </r>
      </text>
    </comment>
    <comment ref="E1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1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2007 09 07</t>
        </r>
      </text>
    </comment>
    <comment ref="G1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2008 07 09</t>
        </r>
      </text>
    </comment>
    <comment ref="H1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2009 08 05</t>
        </r>
      </text>
    </comment>
    <comment ref="I1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2010.06.23</t>
        </r>
      </text>
    </comment>
    <comment ref="J1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2011.06.07</t>
        </r>
      </text>
    </comment>
    <comment ref="M1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2004 07 21</t>
        </r>
      </text>
    </comment>
    <comment ref="N1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O1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08 14</t>
        </r>
      </text>
    </comment>
    <comment ref="E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2006 08 26</t>
        </r>
      </text>
    </comment>
    <comment ref="F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2007 09 29</t>
        </r>
      </text>
    </comment>
    <comment ref="G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2008 09 08</t>
        </r>
      </text>
    </comment>
    <comment ref="H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2009 07 10</t>
        </r>
      </text>
    </comment>
    <comment ref="I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2010.10.09</t>
        </r>
      </text>
    </comment>
    <comment ref="J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2011.05.21</t>
        </r>
      </text>
    </comment>
    <comment ref="O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2008 09 08</t>
        </r>
      </text>
    </comment>
    <comment ref="E1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2006 09 24</t>
        </r>
      </text>
    </comment>
    <comment ref="F1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2007 08 22</t>
        </r>
      </text>
    </comment>
    <comment ref="G1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H1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2009 08 10</t>
        </r>
      </text>
    </comment>
    <comment ref="I1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09 06</t>
        </r>
      </text>
    </comment>
    <comment ref="J1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B - </t>
        </r>
        <r>
          <rPr>
            <sz val="8"/>
            <rFont val="Tahoma"/>
            <family val="2"/>
          </rPr>
          <t>2011.06.09</t>
        </r>
      </text>
    </comment>
    <comment ref="M1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2004 06 28</t>
        </r>
      </text>
    </comment>
    <comment ref="O1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Q136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mokėta
2008 09 13</t>
        </r>
      </text>
    </comment>
    <comment ref="E1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2006 10 14</t>
        </r>
      </text>
    </comment>
    <comment ref="F1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02 06</t>
        </r>
      </text>
    </comment>
    <comment ref="G1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06 30</t>
        </r>
      </text>
    </comment>
    <comment ref="H1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07 20</t>
        </r>
      </text>
    </comment>
    <comment ref="I1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04 30 </t>
        </r>
      </text>
    </comment>
    <comment ref="J1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- 2011.04.27 moketa 45Lt.
Uz elektra nuo 12688 iki 12705 17kwh*0,45=7,65
Permoka 37,35
Paskutinio skaitliuko parodymai nuo 12705 - 12710 = 5kwh*0,45= 2,25
Permoka 35,10
sia permoka uzskaitytas nario mokestis
B - 2011.06.28 moketa 37,65
</t>
        </r>
      </text>
    </comment>
    <comment ref="M1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2004 09 05</t>
        </r>
      </text>
    </comment>
    <comment ref="N1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2005 10 22</t>
        </r>
      </text>
    </comment>
    <comment ref="O1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01</t>
        </r>
      </text>
    </comment>
    <comment ref="E1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2006.09.19</t>
        </r>
      </text>
    </comment>
    <comment ref="F1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2007.03.27</t>
        </r>
      </text>
    </comment>
    <comment ref="G1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B-2009.12.21
</t>
        </r>
      </text>
    </comment>
    <comment ref="H1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B-2009.12.21</t>
        </r>
      </text>
    </comment>
    <comment ref="I1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J1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M139" authorId="0">
      <text>
        <r>
          <rPr>
            <b/>
            <sz val="8"/>
            <rFont val="Tahoma"/>
            <family val="2"/>
          </rPr>
          <t>User:
2004.06.24</t>
        </r>
      </text>
    </comment>
    <comment ref="E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2006.09.19</t>
        </r>
      </text>
    </comment>
    <comment ref="F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2007.03.27</t>
        </r>
      </text>
    </comment>
    <comment ref="G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B-2009.12.21</t>
        </r>
      </text>
    </comment>
    <comment ref="H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B-2009.12.21</t>
        </r>
      </text>
    </comment>
    <comment ref="I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J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M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User:
2004.06.24</t>
        </r>
      </text>
    </comment>
    <comment ref="N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2005.12.26</t>
        </r>
      </text>
    </comment>
    <comment ref="O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Q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R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S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E1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1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2007.08.15</t>
        </r>
      </text>
    </comment>
    <comment ref="G1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2008.09.10</t>
        </r>
      </text>
    </comment>
    <comment ref="H1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2009.12.19</t>
        </r>
      </text>
    </comment>
    <comment ref="I1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2010.10.29</t>
        </r>
      </text>
    </comment>
    <comment ref="J1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2011.10.29</t>
        </r>
      </text>
    </comment>
    <comment ref="M1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2004.06.22</t>
        </r>
      </text>
    </comment>
    <comment ref="O1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2008.09.10</t>
        </r>
      </text>
    </comment>
    <comment ref="Q1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E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2007.08.15</t>
        </r>
      </text>
    </comment>
    <comment ref="G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2008.09.10</t>
        </r>
      </text>
    </comment>
    <comment ref="H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2009.12.19</t>
        </r>
      </text>
    </comment>
    <comment ref="I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2010.10.29</t>
        </r>
      </text>
    </comment>
    <comment ref="J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2011.10.29</t>
        </r>
      </text>
    </comment>
    <comment ref="M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2004.06.22</t>
        </r>
      </text>
    </comment>
    <comment ref="O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2008.09.10</t>
        </r>
      </text>
    </comment>
    <comment ref="Q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2008 09 10</t>
        </r>
      </text>
    </comment>
    <comment ref="E1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lm</t>
        </r>
      </text>
    </comment>
    <comment ref="F1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15</t>
        </r>
      </text>
    </comment>
    <comment ref="G1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10 13</t>
        </r>
      </text>
    </comment>
    <comment ref="I1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B-2011.12.21</t>
        </r>
      </text>
    </comment>
    <comment ref="M1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15</t>
        </r>
      </text>
    </comment>
    <comment ref="Q1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10 13</t>
        </r>
      </text>
    </comment>
    <comment ref="E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lm</t>
        </r>
      </text>
    </comment>
    <comment ref="F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15</t>
        </r>
      </text>
    </comment>
    <comment ref="G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10 13</t>
        </r>
      </text>
    </comment>
    <comment ref="H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01 21 moketa 29,5 neaisku uz ka</t>
        </r>
      </text>
    </comment>
    <comment ref="I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B-2011.12.21</t>
        </r>
      </text>
    </comment>
    <comment ref="M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15</t>
        </r>
      </text>
    </comment>
    <comment ref="E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B- 2007 11 07</t>
        </r>
      </text>
    </comment>
    <comment ref="F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15</t>
        </r>
      </text>
    </comment>
    <comment ref="G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10 13</t>
        </r>
      </text>
    </comment>
    <comment ref="I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B-2011.12.21</t>
        </r>
      </text>
    </comment>
    <comment ref="O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10 13</t>
        </r>
      </text>
    </comment>
    <comment ref="E1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B- 2007 11 07</t>
        </r>
      </text>
    </comment>
    <comment ref="F1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15</t>
        </r>
      </text>
    </comment>
    <comment ref="G1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10 13</t>
        </r>
      </text>
    </comment>
    <comment ref="I1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B-2011.12.21</t>
        </r>
      </text>
    </comment>
    <comment ref="E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2006 10 03</t>
        </r>
      </text>
    </comment>
    <comment ref="F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2008 10 02</t>
        </r>
      </text>
    </comment>
    <comment ref="G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2008 10 02</t>
        </r>
      </text>
    </comment>
    <comment ref="H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2011.06.22</t>
        </r>
      </text>
    </comment>
    <comment ref="I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2010.05.19</t>
        </r>
      </text>
    </comment>
    <comment ref="J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2011.06.22
moketa 154
nario mokestis 2009 - 84 +
nario mokestis 2011 - 75 - 
permoka 25 + 
aplinkos tvarkymo darbai 20 = 154</t>
        </r>
      </text>
    </comment>
    <comment ref="O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2008 10 02</t>
        </r>
      </text>
    </comment>
    <comment ref="Q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2008 10 02</t>
        </r>
      </text>
    </comment>
    <comment ref="R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2010.05.19</t>
        </r>
      </text>
    </comment>
    <comment ref="S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2011.06.22</t>
        </r>
      </text>
    </comment>
    <comment ref="E1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2006 01 28</t>
        </r>
      </text>
    </comment>
    <comment ref="F1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2007 03 21</t>
        </r>
      </text>
    </comment>
    <comment ref="G1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2008 04 16</t>
        </r>
      </text>
    </comment>
    <comment ref="H1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2009 04 11</t>
        </r>
      </text>
    </comment>
    <comment ref="I1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2010.01.12</t>
        </r>
      </text>
    </comment>
    <comment ref="J1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2011.01.28</t>
        </r>
      </text>
    </comment>
    <comment ref="K1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F1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2007 04 28</t>
        </r>
      </text>
    </comment>
    <comment ref="G1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2008 07 12</t>
        </r>
      </text>
    </comment>
    <comment ref="H1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2009 05 09</t>
        </r>
      </text>
    </comment>
    <comment ref="I1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2010.10.02</t>
        </r>
      </text>
    </comment>
    <comment ref="J1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2011.09.03</t>
        </r>
      </text>
    </comment>
    <comment ref="M1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2004 06 28</t>
        </r>
      </text>
    </comment>
    <comment ref="O1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2008 07 19</t>
        </r>
      </text>
    </comment>
    <comment ref="E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2006 06 10</t>
        </r>
      </text>
    </comment>
    <comment ref="F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2007 01 06</t>
        </r>
      </text>
    </comment>
    <comment ref="G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2008 07 10</t>
        </r>
      </text>
    </comment>
    <comment ref="H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2009 09 19</t>
        </r>
      </text>
    </comment>
    <comment ref="I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2010.06.09</t>
        </r>
      </text>
    </comment>
    <comment ref="J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2011.08.20</t>
        </r>
      </text>
    </comment>
    <comment ref="N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2008 12 14</t>
        </r>
      </text>
    </comment>
    <comment ref="O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2008 07 19</t>
        </r>
      </text>
    </comment>
    <comment ref="Q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2008 07 19</t>
        </r>
      </text>
    </comment>
    <comment ref="R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2011.08.20</t>
        </r>
      </text>
    </comment>
    <comment ref="S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2011.08.20</t>
        </r>
      </text>
    </comment>
    <comment ref="E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2007 08 26</t>
        </r>
      </text>
    </comment>
    <comment ref="G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2008 05 04</t>
        </r>
      </text>
    </comment>
    <comment ref="H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07 13</t>
        </r>
      </text>
    </comment>
    <comment ref="I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09 27</t>
        </r>
      </text>
    </comment>
    <comment ref="J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2011.07.08</t>
        </r>
      </text>
    </comment>
    <comment ref="M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2004 06 25</t>
        </r>
      </text>
    </comment>
    <comment ref="N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2005 07 10</t>
        </r>
      </text>
    </comment>
    <comment ref="O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2011.07.08</t>
        </r>
      </text>
    </comment>
    <comment ref="E1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2007 11 15</t>
        </r>
      </text>
    </comment>
    <comment ref="F1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2007 11 15</t>
        </r>
      </text>
    </comment>
    <comment ref="M1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2004 06 25</t>
        </r>
      </text>
    </comment>
    <comment ref="N1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2007 11 15</t>
        </r>
      </text>
    </comment>
    <comment ref="E1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G1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10 01</t>
        </r>
      </text>
    </comment>
    <comment ref="I1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09 27</t>
        </r>
      </text>
    </comment>
    <comment ref="J1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- 2011.07.25
B-2011.06.22 permoka uz elektra 1,76 Lt</t>
        </r>
      </text>
    </comment>
    <comment ref="M1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2004 07 12 </t>
        </r>
      </text>
    </comment>
    <comment ref="N1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2005 06 26</t>
        </r>
      </text>
    </comment>
    <comment ref="O1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B</t>
        </r>
        <r>
          <rPr>
            <sz val="8"/>
            <rFont val="Tahoma"/>
            <family val="2"/>
          </rPr>
          <t>-2008 12 02</t>
        </r>
      </text>
    </comment>
    <comment ref="E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2006 09 09</t>
        </r>
      </text>
    </comment>
    <comment ref="F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2007 07 15</t>
        </r>
      </text>
    </comment>
    <comment ref="G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H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I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J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N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2005 10 15</t>
        </r>
      </text>
    </comment>
    <comment ref="O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Q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R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S1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E1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2006 09 09</t>
        </r>
      </text>
    </comment>
    <comment ref="F1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2007 07 15</t>
        </r>
      </text>
    </comment>
    <comment ref="G1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H1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I1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J1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N1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2005 10 15</t>
        </r>
      </text>
    </comment>
    <comment ref="O1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2011.12.11</t>
        </r>
      </text>
    </comment>
    <comment ref="E1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2007 06 03</t>
        </r>
      </text>
    </comment>
    <comment ref="F1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2007 11 15</t>
        </r>
      </text>
    </comment>
    <comment ref="G1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2008 12 31</t>
        </r>
      </text>
    </comment>
    <comment ref="H1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02 23</t>
        </r>
      </text>
    </comment>
    <comment ref="I1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B-2011.01.18</t>
        </r>
      </text>
    </comment>
    <comment ref="J1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B-2011.10.14</t>
        </r>
      </text>
    </comment>
    <comment ref="M1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2005 01 30</t>
        </r>
      </text>
    </comment>
    <comment ref="N1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11 09
2007 06 03 - 12</t>
        </r>
      </text>
    </comment>
    <comment ref="O1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2008 12 31</t>
        </r>
      </text>
    </comment>
    <comment ref="S1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- 2011.10.14
</t>
        </r>
      </text>
    </comment>
    <comment ref="E1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2006 12 02</t>
        </r>
      </text>
    </comment>
    <comment ref="F1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2007 09 15</t>
        </r>
      </text>
    </comment>
    <comment ref="G1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2008 09 12</t>
        </r>
      </text>
    </comment>
    <comment ref="H1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2010.01.11</t>
        </r>
      </text>
    </comment>
    <comment ref="I1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2010.11.02</t>
        </r>
      </text>
    </comment>
    <comment ref="J1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- 2011.08.11</t>
        </r>
      </text>
    </comment>
    <comment ref="K1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2012 03 18</t>
        </r>
      </text>
    </comment>
    <comment ref="O1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2008 09 12</t>
        </r>
      </text>
    </comment>
    <comment ref="E1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2006 08 26</t>
        </r>
      </text>
    </comment>
    <comment ref="F1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2007 09 29</t>
        </r>
      </text>
    </comment>
    <comment ref="G1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2008 09 08</t>
        </r>
      </text>
    </comment>
    <comment ref="H1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2009 07 10</t>
        </r>
      </text>
    </comment>
    <comment ref="I1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2010.10.09</t>
        </r>
      </text>
    </comment>
    <comment ref="J1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2011.05.21</t>
        </r>
      </text>
    </comment>
    <comment ref="M1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2004 06 28</t>
        </r>
      </text>
    </comment>
    <comment ref="O1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2008 09 08</t>
        </r>
      </text>
    </comment>
    <comment ref="E1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2006 12 02</t>
        </r>
      </text>
    </comment>
    <comment ref="F1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2007 09 15</t>
        </r>
      </text>
    </comment>
    <comment ref="G1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2008 09 12</t>
        </r>
      </text>
    </comment>
    <comment ref="H1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2010.01.11</t>
        </r>
      </text>
    </comment>
    <comment ref="I1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2010.11.02</t>
        </r>
      </text>
    </comment>
    <comment ref="J1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- 2011.08.11</t>
        </r>
      </text>
    </comment>
    <comment ref="K1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2012 03 18</t>
        </r>
      </text>
    </comment>
    <comment ref="O1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2008 09 12</t>
        </r>
      </text>
    </comment>
    <comment ref="F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2007.09.22</t>
        </r>
      </text>
    </comment>
    <comment ref="G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2008.09.28</t>
        </r>
      </text>
    </comment>
    <comment ref="H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2009.09.14</t>
        </r>
      </text>
    </comment>
    <comment ref="I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2010.10.19</t>
        </r>
      </text>
    </comment>
    <comment ref="J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2011.05.27</t>
        </r>
      </text>
    </comment>
    <comment ref="O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2009.09.28</t>
        </r>
      </text>
    </comment>
    <comment ref="Q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2008 09 28</t>
        </r>
      </text>
    </comment>
    <comment ref="R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2009.09.28</t>
        </r>
      </text>
    </comment>
    <comment ref="F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2007.09.22</t>
        </r>
      </text>
    </comment>
    <comment ref="G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2008.09.28</t>
        </r>
      </text>
    </comment>
    <comment ref="H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2009.11.07</t>
        </r>
      </text>
    </comment>
    <comment ref="I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2010.10.26</t>
        </r>
      </text>
    </comment>
    <comment ref="J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2011.10.29</t>
        </r>
      </text>
    </comment>
    <comment ref="O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2009.09.28</t>
        </r>
      </text>
    </comment>
    <comment ref="R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2010.10.26</t>
        </r>
      </text>
    </comment>
    <comment ref="E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2006.06.19</t>
        </r>
      </text>
    </comment>
    <comment ref="F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2007.06.25</t>
        </r>
      </text>
    </comment>
    <comment ref="G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2008.07.21</t>
        </r>
      </text>
    </comment>
    <comment ref="H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2009.06.08</t>
        </r>
      </text>
    </comment>
    <comment ref="I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2010.07.12</t>
        </r>
      </text>
    </comment>
    <comment ref="J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
2011.10.23</t>
        </r>
      </text>
    </comment>
    <comment ref="M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2004.06.07</t>
        </r>
      </text>
    </comment>
    <comment ref="N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2004.07.25</t>
        </r>
      </text>
    </comment>
    <comment ref="O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2008.07.21</t>
        </r>
      </text>
    </comment>
    <comment ref="Q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21 - moketa uz talka</t>
        </r>
      </text>
    </comment>
    <comment ref="R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S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E1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2006.06.19</t>
        </r>
      </text>
    </comment>
    <comment ref="F1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2007.06.25</t>
        </r>
      </text>
    </comment>
    <comment ref="G1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2008.07.21</t>
        </r>
      </text>
    </comment>
    <comment ref="H1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2009.06.08</t>
        </r>
      </text>
    </comment>
    <comment ref="I1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2010.07.12</t>
        </r>
      </text>
    </comment>
    <comment ref="J1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
2011.10.23</t>
        </r>
      </text>
    </comment>
    <comment ref="M1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N1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2004.07.25</t>
        </r>
      </text>
    </comment>
    <comment ref="O1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2008.07.21</t>
        </r>
      </text>
    </comment>
    <comment ref="E1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B- 2006 09 29</t>
        </r>
      </text>
    </comment>
    <comment ref="F1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B- 2007 10 01</t>
        </r>
      </text>
    </comment>
    <comment ref="G1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08 01</t>
        </r>
      </text>
    </comment>
    <comment ref="H1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08 17</t>
        </r>
      </text>
    </comment>
    <comment ref="I1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12 08</t>
        </r>
      </text>
    </comment>
    <comment ref="J1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2011.10.10</t>
        </r>
      </text>
    </comment>
    <comment ref="M1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N1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O1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2011.10.10</t>
        </r>
      </text>
    </comment>
    <comment ref="E1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2007 09 06</t>
        </r>
      </text>
    </comment>
    <comment ref="F1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2007 09 06</t>
        </r>
      </text>
    </comment>
    <comment ref="G1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11 16</t>
        </r>
      </text>
    </comment>
    <comment ref="M1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2005 09 24</t>
        </r>
      </text>
    </comment>
    <comment ref="N1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2005 09 24</t>
        </r>
      </text>
    </comment>
    <comment ref="O1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2011.10.10</t>
        </r>
      </text>
    </comment>
    <comment ref="Q1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2011.10.10</t>
        </r>
      </text>
    </comment>
    <comment ref="R1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2011.10.10</t>
        </r>
      </text>
    </comment>
    <comment ref="S1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2011.10.10</t>
        </r>
      </text>
    </comment>
    <comment ref="E1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B- 2006 09 29</t>
        </r>
      </text>
    </comment>
    <comment ref="F1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B- 2007 10 01</t>
        </r>
      </text>
    </comment>
    <comment ref="G1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08 01</t>
        </r>
      </text>
    </comment>
    <comment ref="H1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08 17</t>
        </r>
      </text>
    </comment>
    <comment ref="I1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12 08</t>
        </r>
      </text>
    </comment>
    <comment ref="J1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2011.10.10</t>
        </r>
      </text>
    </comment>
    <comment ref="M1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N1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E1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2006 09 17</t>
        </r>
      </text>
    </comment>
    <comment ref="F1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2007 06 29</t>
        </r>
      </text>
    </comment>
    <comment ref="G1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2008 09 21</t>
        </r>
      </text>
    </comment>
    <comment ref="H1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2009 11 15</t>
        </r>
      </text>
    </comment>
    <comment ref="I1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2010.10.14</t>
        </r>
      </text>
    </comment>
    <comment ref="J1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</t>
        </r>
      </text>
    </comment>
    <comment ref="M1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2004 06 28</t>
        </r>
      </text>
    </comment>
    <comment ref="O1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2008 09 21</t>
        </r>
      </text>
    </comment>
    <comment ref="Q1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2008 09 21</t>
        </r>
      </text>
    </comment>
    <comment ref="F1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08</t>
        </r>
      </text>
    </comment>
    <comment ref="H1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B-2009.03.12
+ delspinigiai 12.10</t>
        </r>
      </text>
    </comment>
    <comment ref="M1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2004 05 29</t>
        </r>
      </text>
    </comment>
    <comment ref="N1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2005 06 24</t>
        </r>
      </text>
    </comment>
    <comment ref="M1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2004 06 28</t>
        </r>
      </text>
    </comment>
    <comment ref="F1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08</t>
        </r>
      </text>
    </comment>
    <comment ref="H1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B-2009.03.12</t>
        </r>
      </text>
    </comment>
    <comment ref="M1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2004 05 29</t>
        </r>
      </text>
    </comment>
    <comment ref="E1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2006 03 23</t>
        </r>
      </text>
    </comment>
    <comment ref="F1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2007 07 05</t>
        </r>
      </text>
    </comment>
    <comment ref="G1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2008 06 13</t>
        </r>
      </text>
    </comment>
    <comment ref="H1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2009 12  05</t>
        </r>
      </text>
    </comment>
    <comment ref="I1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2010.07.30</t>
        </r>
      </text>
    </comment>
    <comment ref="J1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2011.06.08</t>
        </r>
      </text>
    </comment>
    <comment ref="K1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2011.08.30</t>
        </r>
      </text>
    </comment>
    <comment ref="M1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2005 08 30</t>
        </r>
      </text>
    </comment>
    <comment ref="N1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2005 08 30</t>
        </r>
      </text>
    </comment>
    <comment ref="O1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31 - 30 Lt</t>
        </r>
      </text>
    </comment>
    <comment ref="E1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2006.08.12</t>
        </r>
      </text>
    </comment>
    <comment ref="F1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2007.09.29</t>
        </r>
      </text>
    </comment>
    <comment ref="G1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2008.10.10</t>
        </r>
      </text>
    </comment>
    <comment ref="H1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2010.05.08</t>
        </r>
      </text>
    </comment>
    <comment ref="I1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2010.09.02</t>
        </r>
      </text>
    </comment>
    <comment ref="J1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M1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2004.05.29</t>
        </r>
      </text>
    </comment>
    <comment ref="N1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2005.10.15</t>
        </r>
      </text>
    </comment>
    <comment ref="O1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2008.10.10 moketa uz pazyma, bet uz pazyma sumoketa 2008.06.14</t>
        </r>
      </text>
    </comment>
    <comment ref="Q1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nedarbingumo pazyma</t>
        </r>
      </text>
    </comment>
    <comment ref="E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2006 03 23</t>
        </r>
      </text>
    </comment>
    <comment ref="F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2007 07 05</t>
        </r>
      </text>
    </comment>
    <comment ref="G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2008 06 13</t>
        </r>
      </text>
    </comment>
    <comment ref="H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2009 07 31</t>
        </r>
      </text>
    </comment>
    <comment ref="I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2010.03.07</t>
        </r>
      </text>
    </comment>
    <comment ref="J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2011.06.08</t>
        </r>
      </text>
    </comment>
    <comment ref="K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2011.08.30</t>
        </r>
      </text>
    </comment>
    <comment ref="M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2005 06 25</t>
        </r>
      </text>
    </comment>
    <comment ref="N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2005 08 30</t>
        </r>
      </text>
    </comment>
    <comment ref="O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25 - 30
2008 12 31 - 30 Lt
</t>
        </r>
      </text>
    </comment>
    <comment ref="E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2006.08.12</t>
        </r>
      </text>
    </comment>
    <comment ref="F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2007.09.15</t>
        </r>
      </text>
    </comment>
    <comment ref="G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2008.10.10</t>
        </r>
      </text>
    </comment>
    <comment ref="H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2009.09.27</t>
        </r>
      </text>
    </comment>
    <comment ref="I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2010.10.02</t>
        </r>
      </text>
    </comment>
    <comment ref="J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M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2004.06.10</t>
        </r>
      </text>
    </comment>
    <comment ref="N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2005.10.30</t>
        </r>
      </text>
    </comment>
    <comment ref="O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2008.10.10</t>
        </r>
      </text>
    </comment>
    <comment ref="Q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Nedarbingumo pazymejimas , sake, kad atnesus nereikes moketi</t>
        </r>
      </text>
    </comment>
    <comment ref="E1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2006 09 23</t>
        </r>
      </text>
    </comment>
    <comment ref="F1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1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2008 09 20</t>
        </r>
      </text>
    </comment>
    <comment ref="I1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2010.09.19</t>
        </r>
      </text>
    </comment>
    <comment ref="J1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2011.08.13</t>
        </r>
      </text>
    </comment>
    <comment ref="O1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2008 09 20</t>
        </r>
      </text>
    </comment>
    <comment ref="S1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2010.09.19</t>
        </r>
      </text>
    </comment>
    <comment ref="E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F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G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H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I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J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M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N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O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Q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R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S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2011 12 27</t>
        </r>
      </text>
    </comment>
    <comment ref="E1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2006.08.05</t>
        </r>
      </text>
    </comment>
    <comment ref="F1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2007.09.30</t>
        </r>
      </text>
    </comment>
    <comment ref="G1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2008.08.02</t>
        </r>
      </text>
    </comment>
    <comment ref="H1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2009.08.23</t>
        </r>
      </text>
    </comment>
    <comment ref="I1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2010.09.27</t>
        </r>
      </text>
    </comment>
    <comment ref="J1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2011.10.01</t>
        </r>
      </text>
    </comment>
    <comment ref="M1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2005.04.23 - 25Lt
2011.10.01
</t>
        </r>
      </text>
    </comment>
    <comment ref="N1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2008.09.28</t>
        </r>
      </text>
    </comment>
    <comment ref="O1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2008.08.02</t>
        </r>
      </text>
    </comment>
    <comment ref="E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2006 10 06</t>
        </r>
      </text>
    </comment>
    <comment ref="F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10 28</t>
        </r>
      </text>
    </comment>
    <comment ref="G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10 28</t>
        </r>
      </text>
    </comment>
    <comment ref="H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10 28</t>
        </r>
      </text>
    </comment>
    <comment ref="I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10 28</t>
        </r>
      </text>
    </comment>
    <comment ref="M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2005 01 18</t>
        </r>
      </text>
    </comment>
    <comment ref="N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2006 10 06</t>
        </r>
      </text>
    </comment>
    <comment ref="O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10 28</t>
        </r>
      </text>
    </comment>
    <comment ref="Q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10 28</t>
        </r>
      </text>
    </comment>
    <comment ref="R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10 28</t>
        </r>
      </text>
    </comment>
    <comment ref="E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2006.04.15</t>
        </r>
      </text>
    </comment>
    <comment ref="F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2007.04.25</t>
        </r>
      </text>
    </comment>
    <comment ref="G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2008 01 13</t>
        </r>
      </text>
    </comment>
    <comment ref="H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2009.06.01</t>
        </r>
      </text>
    </comment>
    <comment ref="I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11 26</t>
        </r>
      </text>
    </comment>
    <comment ref="J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2011.10.29</t>
        </r>
      </text>
    </comment>
    <comment ref="M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2004.07.24</t>
        </r>
      </text>
    </comment>
    <comment ref="N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2005.12.31</t>
        </r>
      </text>
    </comment>
    <comment ref="O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2008.06.14
ir kvitas 2010.11.08</t>
        </r>
      </text>
    </comment>
    <comment ref="E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2006 10 03</t>
        </r>
      </text>
    </comment>
    <comment ref="F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2007 11 11</t>
        </r>
      </text>
    </comment>
    <comment ref="G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2008 12 02</t>
        </r>
      </text>
    </comment>
    <comment ref="H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2009 12  03</t>
        </r>
      </text>
    </comment>
    <comment ref="I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2011.06.08</t>
        </r>
      </text>
    </comment>
    <comment ref="J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B--2011.11.28</t>
        </r>
      </text>
    </comment>
    <comment ref="O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2008 12 02</t>
        </r>
      </text>
    </comment>
    <comment ref="Q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2008 01 23</t>
        </r>
      </text>
    </comment>
    <comment ref="S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2010.05.31</t>
        </r>
      </text>
    </comment>
    <comment ref="E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2006 10 07</t>
        </r>
      </text>
    </comment>
    <comment ref="F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2007 09 16</t>
        </r>
      </text>
    </comment>
    <comment ref="G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H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2009 10 12</t>
        </r>
      </text>
    </comment>
    <comment ref="I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2010.10.26</t>
        </r>
      </text>
    </comment>
    <comment ref="J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B-2011.12.19</t>
        </r>
      </text>
    </comment>
    <comment ref="O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Q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R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2009 10 12</t>
        </r>
      </text>
    </comment>
    <comment ref="E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2006 10 03</t>
        </r>
      </text>
    </comment>
    <comment ref="F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2007 11 11</t>
        </r>
      </text>
    </comment>
    <comment ref="G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2008 12 02</t>
        </r>
      </text>
    </comment>
    <comment ref="H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2009 12  03</t>
        </r>
      </text>
    </comment>
    <comment ref="I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2011.06.08</t>
        </r>
      </text>
    </comment>
    <comment ref="J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B--2011.11.28</t>
        </r>
      </text>
    </comment>
    <comment ref="O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2008 12 02</t>
        </r>
      </text>
    </comment>
    <comment ref="E1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2006 10 07</t>
        </r>
      </text>
    </comment>
    <comment ref="F1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2007 09 16</t>
        </r>
      </text>
    </comment>
    <comment ref="G1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H1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2009 10 12</t>
        </r>
      </text>
    </comment>
    <comment ref="I1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2010.10.26</t>
        </r>
      </text>
    </comment>
    <comment ref="J1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B-2011.12.19</t>
        </r>
      </text>
    </comment>
    <comment ref="O1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2008 09 06</t>
        </r>
      </text>
    </comment>
    <comment ref="F1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2007 06 01</t>
        </r>
      </text>
    </comment>
    <comment ref="G1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2008 07 21</t>
        </r>
      </text>
    </comment>
    <comment ref="H1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2009 08 23</t>
        </r>
      </text>
    </comment>
    <comment ref="I1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2010.11.28</t>
        </r>
      </text>
    </comment>
    <comment ref="J187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sumokėta- 61,5 lt + 13,5lt permokėta už elektrą
B-2011.05.31</t>
        </r>
      </text>
    </comment>
    <comment ref="F1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2007 06 01</t>
        </r>
      </text>
    </comment>
    <comment ref="G1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2008 07 21</t>
        </r>
      </text>
    </comment>
    <comment ref="H1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2009 08 23</t>
        </r>
      </text>
    </comment>
    <comment ref="I1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2010.11.28</t>
        </r>
      </text>
    </comment>
    <comment ref="J1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B-2011.05.31</t>
        </r>
      </text>
    </comment>
    <comment ref="F1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2007 07 19</t>
        </r>
      </text>
    </comment>
    <comment ref="G1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2008 07 23</t>
        </r>
      </text>
    </comment>
    <comment ref="H1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2009 08 20</t>
        </r>
      </text>
    </comment>
    <comment ref="I1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2010.07.21</t>
        </r>
      </text>
    </comment>
    <comment ref="J1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2011.08.19</t>
        </r>
      </text>
    </comment>
    <comment ref="M1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2004 07 30</t>
        </r>
      </text>
    </comment>
    <comment ref="O1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F1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2007 07 19</t>
        </r>
      </text>
    </comment>
    <comment ref="G1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2008 07 23</t>
        </r>
      </text>
    </comment>
    <comment ref="H1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2009 08 20</t>
        </r>
      </text>
    </comment>
    <comment ref="I1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2010.07.21</t>
        </r>
      </text>
    </comment>
    <comment ref="J1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2011.08.19</t>
        </r>
      </text>
    </comment>
    <comment ref="M1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2004 07 30</t>
        </r>
      </text>
    </comment>
    <comment ref="O1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E1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1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2007 09 23</t>
        </r>
      </text>
    </comment>
    <comment ref="G1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</t>
        </r>
      </text>
    </comment>
    <comment ref="H1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2009 10 03</t>
        </r>
      </text>
    </comment>
    <comment ref="I1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2010.09.24</t>
        </r>
      </text>
    </comment>
    <comment ref="J1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2011.09.09</t>
        </r>
      </text>
    </comment>
    <comment ref="M1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07 26
2006 09 30-25</t>
        </r>
      </text>
    </comment>
    <comment ref="N1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O1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
2009 10 03
</t>
        </r>
      </text>
    </comment>
    <comment ref="E1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1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2007 09 23</t>
        </r>
      </text>
    </comment>
    <comment ref="G1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</t>
        </r>
      </text>
    </comment>
    <comment ref="H1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2009 10 03</t>
        </r>
      </text>
    </comment>
    <comment ref="I1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2010.09.24</t>
        </r>
      </text>
    </comment>
    <comment ref="J1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2011.09.09</t>
        </r>
      </text>
    </comment>
    <comment ref="M1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30 -25</t>
        </r>
      </text>
    </comment>
    <comment ref="N1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O1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
2009 10 03
</t>
        </r>
      </text>
    </comment>
    <comment ref="S1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2011.09.09</t>
        </r>
      </text>
    </comment>
    <comment ref="E1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2006 09 28</t>
        </r>
      </text>
    </comment>
    <comment ref="G1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2008 09 17</t>
        </r>
      </text>
    </comment>
    <comment ref="M1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2006 09 28</t>
        </r>
      </text>
    </comment>
    <comment ref="N1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2006 09 28</t>
        </r>
      </text>
    </comment>
    <comment ref="O1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2008 09 17</t>
        </r>
      </text>
    </comment>
    <comment ref="Q193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mokėta
2008 09 17</t>
        </r>
      </text>
    </comment>
    <comment ref="E1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1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1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2008 09 07</t>
        </r>
      </text>
    </comment>
    <comment ref="H1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2009 07 31</t>
        </r>
      </text>
    </comment>
    <comment ref="I1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2010.10.26</t>
        </r>
      </text>
    </comment>
    <comment ref="O1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2008 09 07</t>
        </r>
      </text>
    </comment>
    <comment ref="Q1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2008 09 07</t>
        </r>
      </text>
    </comment>
    <comment ref="R1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2009 07 31</t>
        </r>
      </text>
    </comment>
    <comment ref="E1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2006 08 03</t>
        </r>
      </text>
    </comment>
    <comment ref="F1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2008 05 01</t>
        </r>
      </text>
    </comment>
    <comment ref="G1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01 - 24 (minus 2006 08 03 kvitas) </t>
        </r>
      </text>
    </comment>
    <comment ref="H1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2009 08 10</t>
        </r>
      </text>
    </comment>
    <comment ref="N1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2005 06 28</t>
        </r>
      </text>
    </comment>
    <comment ref="O1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2009 08 10</t>
        </r>
      </text>
    </comment>
    <comment ref="E1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2011.08.21 -23Ltpermoka</t>
        </r>
      </text>
    </comment>
    <comment ref="F1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18 - 84
2011.08.21 -24 Lt permoka
</t>
        </r>
      </text>
    </comment>
    <comment ref="G1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2008 08 27</t>
        </r>
      </text>
    </comment>
    <comment ref="H1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2010.01.18</t>
        </r>
      </text>
    </comment>
    <comment ref="I1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2011.01.04</t>
        </r>
      </text>
    </comment>
    <comment ref="J1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</t>
        </r>
      </text>
    </comment>
    <comment ref="K1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</t>
        </r>
      </text>
    </comment>
    <comment ref="N1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2005 10 15</t>
        </r>
      </text>
    </comment>
    <comment ref="O1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2008 08 27</t>
        </r>
      </text>
    </comment>
    <comment ref="E1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2006 10 06</t>
        </r>
      </text>
    </comment>
    <comment ref="E1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2011.08.21 -23Lt permoka</t>
        </r>
      </text>
    </comment>
    <comment ref="F1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18 - 84
2011.08.21 -24 Lt permoka
</t>
        </r>
      </text>
    </comment>
    <comment ref="G1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2008 07 27</t>
        </r>
      </text>
    </comment>
    <comment ref="H1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2010.01.18</t>
        </r>
      </text>
    </comment>
    <comment ref="I1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2011.01.04</t>
        </r>
      </text>
    </comment>
    <comment ref="K1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</t>
        </r>
      </text>
    </comment>
    <comment ref="N1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2005 10 15</t>
        </r>
      </text>
    </comment>
    <comment ref="O1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2008 07 27</t>
        </r>
      </text>
    </comment>
    <comment ref="Q1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2008 07 27</t>
        </r>
      </text>
    </comment>
    <comment ref="S1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2011.01.04</t>
        </r>
      </text>
    </comment>
    <comment ref="E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</t>
        </r>
      </text>
    </comment>
    <comment ref="H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2009 10 17</t>
        </r>
      </text>
    </comment>
    <comment ref="I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2010.10.09</t>
        </r>
      </text>
    </comment>
    <comment ref="J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</t>
        </r>
      </text>
    </comment>
    <comment ref="M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2004 11 15</t>
        </r>
      </text>
    </comment>
    <comment ref="O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</t>
        </r>
      </text>
    </comment>
    <comment ref="E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2007 07 05</t>
        </r>
      </text>
    </comment>
    <comment ref="G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13
2008 12 31
</t>
        </r>
      </text>
    </comment>
    <comment ref="H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2009 07 31</t>
        </r>
      </text>
    </comment>
    <comment ref="I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2010.07.30</t>
        </r>
      </text>
    </comment>
    <comment ref="J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2011.07.30 - 44 Lt
</t>
        </r>
      </text>
    </comment>
    <comment ref="K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2011.08.30</t>
        </r>
      </text>
    </comment>
    <comment ref="M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2005 06 25</t>
        </r>
      </text>
    </comment>
    <comment ref="N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2005 08 30</t>
        </r>
      </text>
    </comment>
    <comment ref="O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25 - 30
2008 12 31 - 30 Lt
2011.07.30 - 30 LT
Minusuota si permoka is nario mokescio
</t>
        </r>
      </text>
    </comment>
    <comment ref="N2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2005 06 18</t>
        </r>
      </text>
    </comment>
    <comment ref="E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2006 06 11</t>
        </r>
      </text>
    </comment>
    <comment ref="F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2007 07 05</t>
        </r>
      </text>
    </comment>
    <comment ref="G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13
2008 12 31
</t>
        </r>
      </text>
    </comment>
    <comment ref="H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2009 08 01</t>
        </r>
      </text>
    </comment>
    <comment ref="I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2010.07.30</t>
        </r>
      </text>
    </comment>
    <comment ref="J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2011.07.30 - 44 </t>
        </r>
      </text>
    </comment>
    <comment ref="K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2011.08.30</t>
        </r>
      </text>
    </comment>
    <comment ref="M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2005 06 25</t>
        </r>
      </text>
    </comment>
    <comment ref="N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2005 08 30</t>
        </r>
      </text>
    </comment>
    <comment ref="O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25 - 30
2008 12 31 - 30 Lt
2011.07.30 - 30 LT
Minusuota si permoka is nario mokescio</t>
        </r>
      </text>
    </comment>
    <comment ref="Q2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</t>
        </r>
      </text>
    </comment>
    <comment ref="E2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E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2006 07 04</t>
        </r>
      </text>
    </comment>
    <comment ref="G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13
2008 12 31
</t>
        </r>
      </text>
    </comment>
    <comment ref="H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2009 08 05</t>
        </r>
      </text>
    </comment>
    <comment ref="I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2010.07.30</t>
        </r>
      </text>
    </comment>
    <comment ref="J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 90-29,6=60,4
2011.08.30 moketa 24.8</t>
        </r>
      </text>
    </comment>
    <comment ref="M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2005 06 25</t>
        </r>
      </text>
    </comment>
    <comment ref="N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2005 07 29</t>
        </r>
      </text>
    </comment>
    <comment ref="O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
2008 12 31
</t>
        </r>
      </text>
    </comment>
    <comment ref="Q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2011.08.30</t>
        </r>
      </text>
    </comment>
    <comment ref="R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2008 10 25</t>
        </r>
      </text>
    </comment>
    <comment ref="S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2011.08.30</t>
        </r>
      </text>
    </comment>
    <comment ref="E2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2006.04.15</t>
        </r>
      </text>
    </comment>
    <comment ref="F2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2007.04.25</t>
        </r>
      </text>
    </comment>
    <comment ref="G2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2008.01.13</t>
        </r>
      </text>
    </comment>
    <comment ref="H2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2009.06.01</t>
        </r>
      </text>
    </comment>
    <comment ref="I2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11 26</t>
        </r>
      </text>
    </comment>
    <comment ref="J2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2011.10.29</t>
        </r>
      </text>
    </comment>
    <comment ref="M2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2004.07.24</t>
        </r>
      </text>
    </comment>
    <comment ref="N2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2005.12.31</t>
        </r>
      </text>
    </comment>
    <comment ref="O2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2008.06.14
ir kvitas 2010.11.08</t>
        </r>
      </text>
    </comment>
    <comment ref="E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2006 10 08</t>
        </r>
      </text>
    </comment>
    <comment ref="F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2007.09.30</t>
        </r>
      </text>
    </comment>
    <comment ref="G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2008.12.14</t>
        </r>
      </text>
    </comment>
    <comment ref="H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2009.08.30</t>
        </r>
      </text>
    </comment>
    <comment ref="I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2010.12.05</t>
        </r>
      </text>
    </comment>
    <comment ref="J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2011.10.02</t>
        </r>
      </text>
    </comment>
    <comment ref="N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2006 10 08</t>
        </r>
      </text>
    </comment>
    <comment ref="O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2008.12.14</t>
        </r>
      </text>
    </comment>
    <comment ref="Q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2008.12.14</t>
        </r>
      </text>
    </comment>
    <comment ref="R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2009.08.30</t>
        </r>
      </text>
    </comment>
    <comment ref="S2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2011.10.02</t>
        </r>
      </text>
    </comment>
    <comment ref="E2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2006 09 10</t>
        </r>
      </text>
    </comment>
    <comment ref="F2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2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2008 07 20</t>
        </r>
      </text>
    </comment>
    <comment ref="H2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12 10</t>
        </r>
      </text>
    </comment>
    <comment ref="J2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- 2011.06.06</t>
        </r>
      </text>
    </comment>
    <comment ref="M2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2004 07 21</t>
        </r>
      </text>
    </comment>
    <comment ref="N2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2005 10 15</t>
        </r>
      </text>
    </comment>
    <comment ref="O2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- 2011.06.28</t>
        </r>
      </text>
    </comment>
    <comment ref="Q2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- 2011.06.28</t>
        </r>
      </text>
    </comment>
    <comment ref="E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2006 10 08</t>
        </r>
      </text>
    </comment>
    <comment ref="F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2007.09.30</t>
        </r>
      </text>
    </comment>
    <comment ref="G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2008.12.14</t>
        </r>
      </text>
    </comment>
    <comment ref="H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2009.08.30</t>
        </r>
      </text>
    </comment>
    <comment ref="I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2010.12.05</t>
        </r>
      </text>
    </comment>
    <comment ref="J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2011.10.02</t>
        </r>
      </text>
    </comment>
    <comment ref="N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2006 10 08</t>
        </r>
      </text>
    </comment>
    <comment ref="O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2008.12.14</t>
        </r>
      </text>
    </comment>
    <comment ref="Q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2008.12.14</t>
        </r>
      </text>
    </comment>
    <comment ref="R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2009.08.30</t>
        </r>
      </text>
    </comment>
    <comment ref="S2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2011.10.02</t>
        </r>
      </text>
    </comment>
    <comment ref="E2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2006 10 12</t>
        </r>
      </text>
    </comment>
    <comment ref="F2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2007 09 22</t>
        </r>
      </text>
    </comment>
    <comment ref="G2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2008 06 08</t>
        </r>
      </text>
    </comment>
    <comment ref="H2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2009 06 14</t>
        </r>
      </text>
    </comment>
    <comment ref="I2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2010.07.06</t>
        </r>
      </text>
    </comment>
    <comment ref="J2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
</t>
        </r>
      </text>
    </comment>
    <comment ref="M2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2004 09 30</t>
        </r>
      </text>
    </comment>
    <comment ref="N2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2005 09 15</t>
        </r>
      </text>
    </comment>
    <comment ref="E2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2006 09 02</t>
        </r>
      </text>
    </comment>
    <comment ref="F2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2007 07 19</t>
        </r>
      </text>
    </comment>
    <comment ref="G2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2008 09 17</t>
        </r>
      </text>
    </comment>
    <comment ref="H2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2009 11 03</t>
        </r>
      </text>
    </comment>
    <comment ref="I2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2010.12.12</t>
        </r>
      </text>
    </comment>
    <comment ref="J2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-2011.09.08</t>
        </r>
      </text>
    </comment>
    <comment ref="O2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2008 09 23</t>
        </r>
      </text>
    </comment>
    <comment ref="Q213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mokėta</t>
        </r>
      </text>
    </comment>
    <comment ref="R2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2008 09 23</t>
        </r>
      </text>
    </comment>
    <comment ref="S2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-2011.09.08</t>
        </r>
      </text>
    </comment>
    <comment ref="E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2007 07 28</t>
        </r>
      </text>
    </comment>
    <comment ref="G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H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2009 08 08</t>
        </r>
      </text>
    </comment>
    <comment ref="I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2010 11 13</t>
        </r>
      </text>
    </comment>
    <comment ref="J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2011.05.15</t>
        </r>
      </text>
    </comment>
    <comment ref="M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2004 11 01</t>
        </r>
      </text>
    </comment>
    <comment ref="N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2005 07 19</t>
        </r>
      </text>
    </comment>
    <comment ref="O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Q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2011.05.15</t>
        </r>
      </text>
    </comment>
    <comment ref="R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2011.05.15</t>
        </r>
      </text>
    </comment>
    <comment ref="S2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2010 11 13</t>
        </r>
      </text>
    </comment>
    <comment ref="E2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B-2011.02.02</t>
        </r>
      </text>
    </comment>
    <comment ref="F2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B-2011.02.02</t>
        </r>
      </text>
    </comment>
    <comment ref="G2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- 2011.05.12</t>
        </r>
      </text>
    </comment>
    <comment ref="H2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- 2011.05.12</t>
        </r>
      </text>
    </comment>
    <comment ref="Q2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B-2011.02.02</t>
        </r>
      </text>
    </comment>
    <comment ref="E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2006.07.30</t>
        </r>
      </text>
    </comment>
    <comment ref="F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2007.05.19</t>
        </r>
      </text>
    </comment>
    <comment ref="G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2008.04.05</t>
        </r>
      </text>
    </comment>
    <comment ref="H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2009.10.03</t>
        </r>
      </text>
    </comment>
    <comment ref="I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2010.08.08</t>
        </r>
      </text>
    </comment>
    <comment ref="J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2011.10.06</t>
        </r>
      </text>
    </comment>
    <comment ref="M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2004.11.11</t>
        </r>
      </text>
    </comment>
    <comment ref="N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2006.07.30</t>
        </r>
      </text>
    </comment>
    <comment ref="O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2009.10.03</t>
        </r>
      </text>
    </comment>
    <comment ref="Q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2009.10.03</t>
        </r>
      </text>
    </comment>
    <comment ref="R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2009.10.03</t>
        </r>
      </text>
    </comment>
    <comment ref="S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2010.08.08</t>
        </r>
      </text>
    </comment>
    <comment ref="E2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2006 10 12</t>
        </r>
      </text>
    </comment>
    <comment ref="F2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2007 07 05</t>
        </r>
      </text>
    </comment>
    <comment ref="G2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2008 10 12</t>
        </r>
      </text>
    </comment>
    <comment ref="H2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2009 08 10</t>
        </r>
      </text>
    </comment>
    <comment ref="I2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2010.11.14</t>
        </r>
      </text>
    </comment>
    <comment ref="J2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</t>
        </r>
      </text>
    </comment>
    <comment ref="M2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2004 08 16</t>
        </r>
      </text>
    </comment>
    <comment ref="N2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2005 11 19</t>
        </r>
      </text>
    </comment>
    <comment ref="E2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2006 10 12</t>
        </r>
      </text>
    </comment>
    <comment ref="F2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2007 07 05</t>
        </r>
      </text>
    </comment>
    <comment ref="G2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2008 10 12</t>
        </r>
      </text>
    </comment>
    <comment ref="H2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2009 08 10</t>
        </r>
      </text>
    </comment>
    <comment ref="I2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2010.11.14</t>
        </r>
      </text>
    </comment>
    <comment ref="J2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</t>
        </r>
      </text>
    </comment>
    <comment ref="M2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2004 08 16</t>
        </r>
      </text>
    </comment>
    <comment ref="N2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2005 11 19</t>
        </r>
      </text>
    </comment>
    <comment ref="E2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2006 06 30</t>
        </r>
      </text>
    </comment>
    <comment ref="F2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2007 06 17</t>
        </r>
      </text>
    </comment>
    <comment ref="G2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2008 06 13</t>
        </r>
      </text>
    </comment>
    <comment ref="H2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2009 06 29</t>
        </r>
      </text>
    </comment>
    <comment ref="I2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2010.06.05</t>
        </r>
      </text>
    </comment>
    <comment ref="J2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2011.07.13</t>
        </r>
      </text>
    </comment>
    <comment ref="M2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2004 07 13</t>
        </r>
      </text>
    </comment>
    <comment ref="N2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2005 06 12</t>
        </r>
      </text>
    </comment>
    <comment ref="O2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2011.07.13</t>
        </r>
      </text>
    </comment>
    <comment ref="E2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2006 06 30</t>
        </r>
      </text>
    </comment>
    <comment ref="F2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2007 06 17</t>
        </r>
      </text>
    </comment>
    <comment ref="G2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2008 06 13</t>
        </r>
      </text>
    </comment>
    <comment ref="H2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2009 06 29</t>
        </r>
      </text>
    </comment>
    <comment ref="I2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2010.06.05</t>
        </r>
      </text>
    </comment>
    <comment ref="J2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2011.07.13</t>
        </r>
      </text>
    </comment>
    <comment ref="M2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2004 07 13</t>
        </r>
      </text>
    </comment>
    <comment ref="N2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2006 06 30</t>
        </r>
      </text>
    </comment>
    <comment ref="O2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2011.07.13</t>
        </r>
      </text>
    </comment>
    <comment ref="F2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2007 09 02</t>
        </r>
      </text>
    </comment>
    <comment ref="G2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2008 08 30</t>
        </r>
      </text>
    </comment>
    <comment ref="H2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2009 09 06</t>
        </r>
      </text>
    </comment>
    <comment ref="I2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2010.06.12</t>
        </r>
      </text>
    </comment>
    <comment ref="J2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2011.09.03</t>
        </r>
      </text>
    </comment>
    <comment ref="N2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2005 07 15</t>
        </r>
      </text>
    </comment>
    <comment ref="O2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2008 08 30</t>
        </r>
      </text>
    </comment>
    <comment ref="Q2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2008 08 30</t>
        </r>
      </text>
    </comment>
    <comment ref="S2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2011.09.03</t>
        </r>
      </text>
    </comment>
    <comment ref="E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2006.06.19</t>
        </r>
      </text>
    </comment>
    <comment ref="F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2007.06.25</t>
        </r>
      </text>
    </comment>
    <comment ref="G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2008.07.21</t>
        </r>
      </text>
    </comment>
    <comment ref="H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2009.06.08</t>
        </r>
      </text>
    </comment>
    <comment ref="I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2010.07.12</t>
        </r>
      </text>
    </comment>
    <comment ref="J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M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2004.06.07</t>
        </r>
      </text>
    </comment>
    <comment ref="N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2005.07.25</t>
        </r>
      </text>
    </comment>
    <comment ref="O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2008.07.21</t>
        </r>
      </text>
    </comment>
    <comment ref="Q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21 - 20 moketa uz talka</t>
        </r>
      </text>
    </comment>
    <comment ref="R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S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F2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2007 09 02</t>
        </r>
      </text>
    </comment>
    <comment ref="G2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2008 08 30</t>
        </r>
      </text>
    </comment>
    <comment ref="H2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2009 09 06</t>
        </r>
      </text>
    </comment>
    <comment ref="I2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2010.06.12</t>
        </r>
      </text>
    </comment>
    <comment ref="J2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2011.09.03</t>
        </r>
      </text>
    </comment>
    <comment ref="N2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2005 07 15</t>
        </r>
      </text>
    </comment>
    <comment ref="O2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2008 08 30</t>
        </r>
      </text>
    </comment>
    <comment ref="Q2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2008 08 30</t>
        </r>
      </text>
    </comment>
    <comment ref="S2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2011.09.03</t>
        </r>
      </text>
    </comment>
    <comment ref="E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29
2012 02 19 - 23</t>
        </r>
      </text>
    </comment>
    <comment ref="F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2012 02 19</t>
        </r>
      </text>
    </comment>
    <comment ref="G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2012 02 19</t>
        </r>
      </text>
    </comment>
    <comment ref="H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2012 02 19</t>
        </r>
      </text>
    </comment>
    <comment ref="I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2012 02 19</t>
        </r>
      </text>
    </comment>
    <comment ref="J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2012 02 19</t>
        </r>
      </text>
    </comment>
    <comment ref="M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2004 06 28</t>
        </r>
      </text>
    </comment>
    <comment ref="N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2007 07 29</t>
        </r>
      </text>
    </comment>
    <comment ref="O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2012 02 19</t>
        </r>
      </text>
    </comment>
    <comment ref="Q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2012 02 19</t>
        </r>
      </text>
    </comment>
    <comment ref="R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2012 02 19</t>
        </r>
      </text>
    </comment>
    <comment ref="S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2012 02 19</t>
        </r>
      </text>
    </comment>
    <comment ref="E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15
B-2012 02 13 minus 1 Lt</t>
        </r>
      </text>
    </comment>
    <comment ref="F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2007 08 04</t>
        </r>
      </text>
    </comment>
    <comment ref="G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2008 07 15</t>
        </r>
      </text>
    </comment>
    <comment ref="H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2009 08 08</t>
        </r>
      </text>
    </comment>
    <comment ref="J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13</t>
        </r>
      </text>
    </comment>
    <comment ref="M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2004 11 14</t>
        </r>
      </text>
    </comment>
    <comment ref="N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2005 07 31</t>
        </r>
      </text>
    </comment>
    <comment ref="O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2008 07 15</t>
        </r>
      </text>
    </comment>
    <comment ref="Q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13</t>
        </r>
      </text>
    </comment>
    <comment ref="R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13</t>
        </r>
      </text>
    </comment>
    <comment ref="S2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13</t>
        </r>
      </text>
    </comment>
    <comment ref="E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2006 08 26</t>
        </r>
      </text>
    </comment>
    <comment ref="F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2007 09 02</t>
        </r>
      </text>
    </comment>
    <comment ref="G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2008 08 22</t>
        </r>
      </text>
    </comment>
    <comment ref="H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2009 05 29</t>
        </r>
      </text>
    </comment>
    <comment ref="I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2010.09.10
</t>
        </r>
      </text>
    </comment>
    <comment ref="J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2011.08.13</t>
        </r>
      </text>
    </comment>
    <comment ref="M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2004 09 05</t>
        </r>
      </text>
    </comment>
    <comment ref="O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2008 08 22</t>
        </r>
      </text>
    </comment>
    <comment ref="E2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2006.10.21</t>
        </r>
      </text>
    </comment>
    <comment ref="F2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2007.09.12</t>
        </r>
      </text>
    </comment>
    <comment ref="G2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2008.07.27</t>
        </r>
      </text>
    </comment>
    <comment ref="H2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2009.09.27</t>
        </r>
      </text>
    </comment>
    <comment ref="I2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2010.07.15</t>
        </r>
      </text>
    </comment>
    <comment ref="J2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2011.10.09</t>
        </r>
      </text>
    </comment>
    <comment ref="M2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2004.09.30</t>
        </r>
      </text>
    </comment>
    <comment ref="N2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2005.10.22</t>
        </r>
      </text>
    </comment>
    <comment ref="O2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2008.07.27</t>
        </r>
      </text>
    </comment>
    <comment ref="E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2006.09.19</t>
        </r>
      </text>
    </comment>
    <comment ref="F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2007.09.20</t>
        </r>
      </text>
    </comment>
    <comment ref="G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2008.11.11
2012 01 29</t>
        </r>
      </text>
    </comment>
    <comment ref="H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2009.11.24
2012 01 29</t>
        </r>
      </text>
    </comment>
    <comment ref="I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2010.07.17</t>
        </r>
      </text>
    </comment>
    <comment ref="J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M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2004 06 07</t>
        </r>
      </text>
    </comment>
    <comment ref="N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2005 09 28</t>
        </r>
      </text>
    </comment>
    <comment ref="O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2008 11 21</t>
        </r>
      </text>
    </comment>
    <comment ref="S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E2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2006.09.19</t>
        </r>
      </text>
    </comment>
    <comment ref="F2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2007.09.20</t>
        </r>
      </text>
    </comment>
    <comment ref="G2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2008.11.11
2012 01 29</t>
        </r>
      </text>
    </comment>
    <comment ref="H2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2009.11.24
2012 01 29</t>
        </r>
      </text>
    </comment>
    <comment ref="I2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2010.07.17</t>
        </r>
      </text>
    </comment>
    <comment ref="J2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N2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2005 09 28</t>
        </r>
      </text>
    </comment>
    <comment ref="O2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2008 11 21</t>
        </r>
      </text>
    </comment>
    <comment ref="E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2006 09 10</t>
        </r>
      </text>
    </comment>
    <comment ref="F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2008 07 20</t>
        </r>
      </text>
    </comment>
    <comment ref="H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12 10</t>
        </r>
      </text>
    </comment>
    <comment ref="J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- 2011.06.06
B - 2011.06.28</t>
        </r>
      </text>
    </comment>
    <comment ref="M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2004 07 21</t>
        </r>
      </text>
    </comment>
    <comment ref="N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2005 10 15</t>
        </r>
      </text>
    </comment>
    <comment ref="O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- 2011.06.28</t>
        </r>
      </text>
    </comment>
    <comment ref="Q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- 2011.06.28</t>
        </r>
      </text>
    </comment>
    <comment ref="S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- 2011.06.28</t>
        </r>
      </text>
    </comment>
    <comment ref="F2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2007 10 08</t>
        </r>
      </text>
    </comment>
    <comment ref="H2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08 28</t>
        </r>
      </text>
    </comment>
    <comment ref="I2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B-2011.02.27</t>
        </r>
      </text>
    </comment>
    <comment ref="J2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B-2011.10.18</t>
        </r>
      </text>
    </comment>
    <comment ref="M2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2005 01 18</t>
        </r>
      </text>
    </comment>
    <comment ref="N2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2005 10 10</t>
        </r>
      </text>
    </comment>
    <comment ref="O2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12 - 30
B-2011.10.18
- permoka 1.99</t>
        </r>
      </text>
    </comment>
    <comment ref="Q2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2008 12 12</t>
        </r>
      </text>
    </comment>
    <comment ref="E2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2006 09 10</t>
        </r>
      </text>
    </comment>
    <comment ref="F2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2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2008 07 20</t>
        </r>
      </text>
    </comment>
    <comment ref="H2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12 10</t>
        </r>
      </text>
    </comment>
    <comment ref="I2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- 2011.06.06</t>
        </r>
      </text>
    </comment>
    <comment ref="J2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- 2011.06.06</t>
        </r>
      </text>
    </comment>
    <comment ref="M2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2004 07 21</t>
        </r>
      </text>
    </comment>
    <comment ref="N2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2006 09 10</t>
        </r>
      </text>
    </comment>
    <comment ref="O2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- 2011.06.28</t>
        </r>
      </text>
    </comment>
    <comment ref="S2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- 2011.06.28</t>
        </r>
      </text>
    </comment>
    <comment ref="E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08
2012 01 29 - permoka 1 lt
</t>
        </r>
      </text>
    </comment>
    <comment ref="F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2010.01.14</t>
        </r>
      </text>
    </comment>
    <comment ref="G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2010.01.14</t>
        </r>
      </text>
    </comment>
    <comment ref="H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2010.01.14</t>
        </r>
      </text>
    </comment>
    <comment ref="I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J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M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2004 10 26</t>
        </r>
      </text>
    </comment>
    <comment ref="N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2006 10 06</t>
        </r>
      </text>
    </comment>
    <comment ref="O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2010.01.14</t>
        </r>
      </text>
    </comment>
    <comment ref="Q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2010.01.14</t>
        </r>
      </text>
    </comment>
    <comment ref="R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2010.01.14</t>
        </r>
      </text>
    </comment>
    <comment ref="S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2012 01 29</t>
        </r>
      </text>
    </comment>
    <comment ref="F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2007 04 18</t>
        </r>
      </text>
    </comment>
    <comment ref="G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04 02</t>
        </r>
      </text>
    </comment>
    <comment ref="H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03 28</t>
        </r>
      </text>
    </comment>
    <comment ref="I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07 10</t>
        </r>
      </text>
    </comment>
    <comment ref="J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- 2011.05.30</t>
        </r>
      </text>
    </comment>
    <comment ref="Q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- 2011.05.30</t>
        </r>
      </text>
    </comment>
    <comment ref="R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- 2011.05.30</t>
        </r>
      </text>
    </comment>
    <comment ref="S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- 2011.05.30</t>
        </r>
      </text>
    </comment>
    <comment ref="F2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11 19</t>
        </r>
      </text>
    </comment>
    <comment ref="G2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11 19</t>
        </r>
      </text>
    </comment>
    <comment ref="F2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2007 04 14</t>
        </r>
      </text>
    </comment>
    <comment ref="G2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2008 07 15</t>
        </r>
      </text>
    </comment>
    <comment ref="H2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2009 08 10</t>
        </r>
      </text>
    </comment>
    <comment ref="I2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2010.05.22</t>
        </r>
      </text>
    </comment>
    <comment ref="J2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2011.05.27</t>
        </r>
      </text>
    </comment>
    <comment ref="M2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2004 06 10</t>
        </r>
      </text>
    </comment>
    <comment ref="N2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2005 06 24</t>
        </r>
      </text>
    </comment>
    <comment ref="E2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2006 08 07</t>
        </r>
      </text>
    </comment>
    <comment ref="F2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2007 09 26</t>
        </r>
      </text>
    </comment>
    <comment ref="G2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2008 07 31</t>
        </r>
      </text>
    </comment>
    <comment ref="H2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2009 12 30</t>
        </r>
      </text>
    </comment>
    <comment ref="I2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2010.08.31</t>
        </r>
      </text>
    </comment>
    <comment ref="O2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2008 07 31</t>
        </r>
      </text>
    </comment>
    <comment ref="Q2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2008 12 09</t>
        </r>
      </text>
    </comment>
    <comment ref="E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2006 05 08</t>
        </r>
      </text>
    </comment>
    <comment ref="F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2007.10.29 
Stojamasis mokestis 100Lt
Nario mokestis 84 Lt</t>
        </r>
      </text>
    </comment>
    <comment ref="G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2008.06.13 </t>
        </r>
      </text>
    </comment>
    <comment ref="H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2009.08.29 </t>
        </r>
      </text>
    </comment>
    <comment ref="I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2010.07.12</t>
        </r>
      </text>
    </comment>
    <comment ref="J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B-2011.11.28</t>
        </r>
      </text>
    </comment>
    <comment ref="M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2006 05 08</t>
        </r>
      </text>
    </comment>
    <comment ref="O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2009.08.29</t>
        </r>
      </text>
    </comment>
    <comment ref="Q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2008.06.13 </t>
        </r>
      </text>
    </comment>
    <comment ref="R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2009.08.29</t>
        </r>
      </text>
    </comment>
    <comment ref="S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2010.07.12
</t>
        </r>
      </text>
    </comment>
    <comment ref="T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B-2011.11.28 -20 Lt uz 2011 metus</t>
        </r>
      </text>
    </comment>
    <comment ref="E2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2006 10 12</t>
        </r>
      </text>
    </comment>
    <comment ref="F2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2007 09 22</t>
        </r>
      </text>
    </comment>
    <comment ref="G2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2008 12 09</t>
        </r>
      </text>
    </comment>
    <comment ref="H2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2009 12  05</t>
        </r>
      </text>
    </comment>
    <comment ref="I2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2010.11.14</t>
        </r>
      </text>
    </comment>
    <comment ref="J2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</t>
        </r>
      </text>
    </comment>
    <comment ref="N2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2005 11 19</t>
        </r>
      </text>
    </comment>
    <comment ref="E2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2006 10 12</t>
        </r>
      </text>
    </comment>
    <comment ref="F2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2007 09 22</t>
        </r>
      </text>
    </comment>
    <comment ref="G2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2008 12 09</t>
        </r>
      </text>
    </comment>
    <comment ref="H2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2009 12  05</t>
        </r>
      </text>
    </comment>
    <comment ref="I2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2010.11.14</t>
        </r>
      </text>
    </comment>
    <comment ref="J2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</t>
        </r>
      </text>
    </comment>
    <comment ref="N2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2005 06 15</t>
        </r>
      </text>
    </comment>
    <comment ref="E2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2006.09.09</t>
        </r>
      </text>
    </comment>
    <comment ref="F2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2007.09.01</t>
        </r>
      </text>
    </comment>
    <comment ref="G2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2008.12.02</t>
        </r>
      </text>
    </comment>
    <comment ref="H2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2009.10.23</t>
        </r>
      </text>
    </comment>
    <comment ref="I2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2010.10.09</t>
        </r>
      </text>
    </comment>
    <comment ref="J2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B-2011.11.28</t>
        </r>
      </text>
    </comment>
    <comment ref="O2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2008.12.02</t>
        </r>
      </text>
    </comment>
    <comment ref="Q2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2008.12.02</t>
        </r>
      </text>
    </comment>
    <comment ref="E2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2007 11 18</t>
        </r>
      </text>
    </comment>
    <comment ref="F2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2007 11 18</t>
        </r>
      </text>
    </comment>
    <comment ref="G2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09 01</t>
        </r>
      </text>
    </comment>
    <comment ref="H2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07 15</t>
        </r>
      </text>
    </comment>
    <comment ref="O2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09 01</t>
        </r>
      </text>
    </comment>
    <comment ref="Q2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09 01</t>
        </r>
      </text>
    </comment>
    <comment ref="E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2006 10 08</t>
        </r>
      </text>
    </comment>
    <comment ref="F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07 09 - 208 uz
2007-60
2008-84+20
2009-20
Tikslinis mok.12+12</t>
        </r>
      </text>
    </comment>
    <comment ref="G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07 09 - 208 uz
2007-60
2008-84+20
2009-20
Tikslinis mok.12+12</t>
        </r>
      </text>
    </comment>
    <comment ref="H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- 2011.07.29</t>
        </r>
      </text>
    </comment>
    <comment ref="I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- 2011.07.29</t>
        </r>
      </text>
    </comment>
    <comment ref="J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- 2011.07.29</t>
        </r>
      </text>
    </comment>
    <comment ref="M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2004 10 26</t>
        </r>
      </text>
    </comment>
    <comment ref="N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07 09 - 208 uz
2007-60
2008-84+20
2009-20
Tikslinis mok.12+12</t>
        </r>
      </text>
    </comment>
    <comment ref="O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07 09 - 208 uz
2007-60
2008-84+20
2009-20
Tikslinis mok.12+12</t>
        </r>
      </text>
    </comment>
    <comment ref="Q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07 09 - 208 uz
2007-60
2008-84+20
2009-20
Tikslinis mok.12+12</t>
        </r>
      </text>
    </comment>
    <comment ref="R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07 09 - 208 uz
2007-60
2008-84+20
2009-20
Tikslinis mok.12+12</t>
        </r>
      </text>
    </comment>
    <comment ref="S2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- 2011.07.29</t>
        </r>
      </text>
    </comment>
    <comment ref="E2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2006 06 26</t>
        </r>
      </text>
    </comment>
    <comment ref="F2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2007 07 22</t>
        </r>
      </text>
    </comment>
    <comment ref="G2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2008 09 26</t>
        </r>
      </text>
    </comment>
    <comment ref="H2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2009 07 25</t>
        </r>
      </text>
    </comment>
    <comment ref="I2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2010.09.14</t>
        </r>
      </text>
    </comment>
    <comment ref="J2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ser:
2011.10.09</t>
        </r>
      </text>
    </comment>
    <comment ref="M2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2005 04 30</t>
        </r>
      </text>
    </comment>
    <comment ref="N2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03
2006 06 26</t>
        </r>
      </text>
    </comment>
    <comment ref="O2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2008 09 26</t>
        </r>
      </text>
    </comment>
    <comment ref="S2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2010.09.14</t>
        </r>
      </text>
    </comment>
    <comment ref="E2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2008 08 25</t>
        </r>
      </text>
    </comment>
    <comment ref="F2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2008 08 25</t>
        </r>
      </text>
    </comment>
    <comment ref="G2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2008 08 25</t>
        </r>
      </text>
    </comment>
    <comment ref="H2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I2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J2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 minus permoka už 2006m.23Lt minus permoka uz 2007m. 24 Lt</t>
        </r>
      </text>
    </comment>
    <comment ref="O2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2008 08 25</t>
        </r>
      </text>
    </comment>
    <comment ref="Q2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25 - 20
</t>
        </r>
      </text>
    </comment>
    <comment ref="R2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S2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T2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2011,12,29</t>
        </r>
      </text>
    </comment>
    <comment ref="E2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2006 05 08</t>
        </r>
      </text>
    </comment>
    <comment ref="F2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2007 09 12</t>
        </r>
      </text>
    </comment>
    <comment ref="G2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2008 08 31</t>
        </r>
      </text>
    </comment>
    <comment ref="H2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2009 10 04</t>
        </r>
      </text>
    </comment>
    <comment ref="I2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2010.11.28</t>
        </r>
      </text>
    </comment>
    <comment ref="J2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</t>
        </r>
      </text>
    </comment>
    <comment ref="M2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2006 05 08</t>
        </r>
      </text>
    </comment>
    <comment ref="O2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2008 08 31</t>
        </r>
      </text>
    </comment>
    <comment ref="E2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F2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G2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H2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I2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J2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M2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02 03
2011,12,29 sumokėta 5 Lt.
</t>
        </r>
      </text>
    </comment>
    <comment ref="O2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2011,12,29</t>
        </r>
      </text>
    </comment>
    <comment ref="E2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2006 05 08</t>
        </r>
      </text>
    </comment>
    <comment ref="F2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2007 09 12</t>
        </r>
      </text>
    </comment>
    <comment ref="G2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2008 08 31</t>
        </r>
      </text>
    </comment>
    <comment ref="H2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2009 10 04</t>
        </r>
      </text>
    </comment>
    <comment ref="I2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2010.11.28</t>
        </r>
      </text>
    </comment>
    <comment ref="J2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</t>
        </r>
      </text>
    </comment>
    <comment ref="M2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08-25
1 lt. uz kadastrinius matavimus</t>
        </r>
      </text>
    </comment>
    <comment ref="O2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2008 08 31</t>
        </r>
      </text>
    </comment>
    <comment ref="E2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2006 08 10</t>
        </r>
      </text>
    </comment>
    <comment ref="G2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2008 07 08</t>
        </r>
      </text>
    </comment>
    <comment ref="H2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05 13</t>
        </r>
      </text>
    </comment>
    <comment ref="I2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07 12</t>
        </r>
      </text>
    </comment>
    <comment ref="J2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B-2011.11.05
126,38 - 0,34 permoka uz 2006m.</t>
        </r>
      </text>
    </comment>
    <comment ref="M2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B-2011.11.05
</t>
        </r>
      </text>
    </comment>
    <comment ref="O2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2008 07 08</t>
        </r>
      </text>
    </comment>
    <comment ref="E2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2006 12 10</t>
        </r>
      </text>
    </comment>
    <comment ref="F2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2007 11 15</t>
        </r>
      </text>
    </comment>
    <comment ref="G2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2008 11 14</t>
        </r>
      </text>
    </comment>
    <comment ref="H2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2009 09 23</t>
        </r>
      </text>
    </comment>
    <comment ref="I2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2011.01.04</t>
        </r>
      </text>
    </comment>
    <comment ref="J2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2011.05.11</t>
        </r>
      </text>
    </comment>
    <comment ref="O2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2008 11 09</t>
        </r>
      </text>
    </comment>
    <comment ref="Q2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11 09 - 20
2009 09 23
</t>
        </r>
      </text>
    </comment>
    <comment ref="R2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2011.01.04</t>
        </r>
      </text>
    </comment>
    <comment ref="E2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2006 09 02</t>
        </r>
      </text>
    </comment>
    <comment ref="F2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2007 08 26</t>
        </r>
      </text>
    </comment>
    <comment ref="G2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H2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2009 06 27</t>
        </r>
      </text>
    </comment>
    <comment ref="I2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2010.08.10</t>
        </r>
      </text>
    </comment>
    <comment ref="J2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2011.06.20</t>
        </r>
      </text>
    </comment>
    <comment ref="O2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Q2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R2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2010.08.10</t>
        </r>
      </text>
    </comment>
    <comment ref="S2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2010.08.10</t>
        </r>
      </text>
    </comment>
    <comment ref="E2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2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2007 10 10</t>
        </r>
      </text>
    </comment>
    <comment ref="G2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2008 10 10</t>
        </r>
      </text>
    </comment>
    <comment ref="N2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2005 09 25</t>
        </r>
      </text>
    </comment>
    <comment ref="O2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2008 07 19</t>
        </r>
      </text>
    </comment>
    <comment ref="E2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2006 09 02</t>
        </r>
      </text>
    </comment>
    <comment ref="F2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2007 08 26</t>
        </r>
      </text>
    </comment>
    <comment ref="G2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H2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2009 06 27</t>
        </r>
      </text>
    </comment>
    <comment ref="I2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2010.08.10</t>
        </r>
      </text>
    </comment>
    <comment ref="J2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2011.06.20</t>
        </r>
      </text>
    </comment>
    <comment ref="O2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E2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2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2007 10 10</t>
        </r>
      </text>
    </comment>
    <comment ref="G2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2008 10 10</t>
        </r>
      </text>
    </comment>
    <comment ref="N2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2005 09 25</t>
        </r>
      </text>
    </comment>
    <comment ref="O2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2008 07 19</t>
        </r>
      </text>
    </comment>
    <comment ref="E2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2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2007 10 10</t>
        </r>
      </text>
    </comment>
    <comment ref="G2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2008 10 10</t>
        </r>
      </text>
    </comment>
    <comment ref="N2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2005 09 25</t>
        </r>
      </text>
    </comment>
    <comment ref="O2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2008 07 19</t>
        </r>
      </text>
    </comment>
    <comment ref="E2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2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2007 10 10</t>
        </r>
      </text>
    </comment>
    <comment ref="G2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2008 10 10</t>
        </r>
      </text>
    </comment>
    <comment ref="N2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2005 09 25</t>
        </r>
      </text>
    </comment>
    <comment ref="O2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2008 07 19</t>
        </r>
      </text>
    </comment>
    <comment ref="E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2006 12 30</t>
        </r>
      </text>
    </comment>
    <comment ref="F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2007 12 02</t>
        </r>
      </text>
    </comment>
    <comment ref="G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2008 09 17</t>
        </r>
      </text>
    </comment>
    <comment ref="H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2009 12  05</t>
        </r>
      </text>
    </comment>
    <comment ref="I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12 08</t>
        </r>
      </text>
    </comment>
    <comment ref="J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2011,12,30</t>
        </r>
      </text>
    </comment>
    <comment ref="M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2004 11 07</t>
        </r>
      </text>
    </comment>
    <comment ref="O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2008 09 17</t>
        </r>
      </text>
    </comment>
    <comment ref="Q262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mokėta
2008 09 17</t>
        </r>
      </text>
    </comment>
    <comment ref="R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12 09 - 20</t>
        </r>
      </text>
    </comment>
    <comment ref="S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 12 30 - 40 uz 2011</t>
        </r>
      </text>
    </comment>
    <comment ref="T2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 12 30 - 40 uz 2011</t>
        </r>
      </text>
    </comment>
    <comment ref="E2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2006 12 30</t>
        </r>
      </text>
    </comment>
    <comment ref="F2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2007 12 02</t>
        </r>
      </text>
    </comment>
    <comment ref="G2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2008 09 17</t>
        </r>
      </text>
    </comment>
    <comment ref="H2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12 09</t>
        </r>
      </text>
    </comment>
    <comment ref="I2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12 08</t>
        </r>
      </text>
    </comment>
    <comment ref="J2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2011,12,30</t>
        </r>
      </text>
    </comment>
    <comment ref="M2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2004 11 07</t>
        </r>
      </text>
    </comment>
    <comment ref="O2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2008 09 17</t>
        </r>
      </text>
    </comment>
    <comment ref="E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2006.10.11</t>
        </r>
      </text>
    </comment>
    <comment ref="F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2008.02.19</t>
        </r>
      </text>
    </comment>
    <comment ref="G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2008.12.09</t>
        </r>
      </text>
    </comment>
    <comment ref="H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2009.12.05</t>
        </r>
      </text>
    </comment>
    <comment ref="I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2010.12.05
</t>
        </r>
      </text>
    </comment>
    <comment ref="J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M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2004.11.15</t>
        </r>
      </text>
    </comment>
    <comment ref="N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2005.09.25</t>
        </r>
      </text>
    </comment>
    <comment ref="O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2008.12.09</t>
        </r>
      </text>
    </comment>
    <comment ref="Q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S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E2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2006.10.11</t>
        </r>
      </text>
    </comment>
    <comment ref="F2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B- 2008.02.19</t>
        </r>
      </text>
    </comment>
    <comment ref="G2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2008.12.09</t>
        </r>
      </text>
    </comment>
    <comment ref="H2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2009.12.05</t>
        </r>
      </text>
    </comment>
    <comment ref="I2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2010.12.05</t>
        </r>
      </text>
    </comment>
    <comment ref="J2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M2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2004.11.15</t>
        </r>
      </text>
    </comment>
    <comment ref="N2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2005.09.25</t>
        </r>
      </text>
    </comment>
    <comment ref="O2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2008.12.09</t>
        </r>
      </text>
    </comment>
    <comment ref="Q2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2008 12 09</t>
        </r>
      </text>
    </comment>
    <comment ref="E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2006.10.11</t>
        </r>
      </text>
    </comment>
    <comment ref="F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B-2008.02.19</t>
        </r>
      </text>
    </comment>
    <comment ref="G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2008.12.09</t>
        </r>
      </text>
    </comment>
    <comment ref="H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2009.12.05
</t>
        </r>
      </text>
    </comment>
    <comment ref="I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2010.12.05</t>
        </r>
      </text>
    </comment>
    <comment ref="J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M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2004.11.15</t>
        </r>
      </text>
    </comment>
    <comment ref="N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2005.09.25</t>
        </r>
      </text>
    </comment>
    <comment ref="O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2008.12.09</t>
        </r>
      </text>
    </comment>
    <comment ref="Q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2008 12 09</t>
        </r>
      </text>
    </comment>
    <comment ref="E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2006.10.11</t>
        </r>
      </text>
    </comment>
    <comment ref="F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B- 2008.02.19</t>
        </r>
      </text>
    </comment>
    <comment ref="G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2008.12.09</t>
        </r>
      </text>
    </comment>
    <comment ref="H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2009.12.05</t>
        </r>
      </text>
    </comment>
    <comment ref="I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2010.12.05</t>
        </r>
      </text>
    </comment>
    <comment ref="J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M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2004.11.15</t>
        </r>
      </text>
    </comment>
    <comment ref="N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2005.09.25</t>
        </r>
      </text>
    </comment>
    <comment ref="O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2008 12 09</t>
        </r>
      </text>
    </comment>
    <comment ref="Q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R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S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B-2011.10.23</t>
        </r>
      </text>
    </comment>
    <comment ref="E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2006.09.17</t>
        </r>
      </text>
    </comment>
    <comment ref="F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2007.07.23</t>
        </r>
      </text>
    </comment>
    <comment ref="G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2008.06.30</t>
        </r>
      </text>
    </comment>
    <comment ref="H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2009.10.21</t>
        </r>
      </text>
    </comment>
    <comment ref="I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2010.07.29</t>
        </r>
      </text>
    </comment>
    <comment ref="J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K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2012 03 18</t>
        </r>
      </text>
    </comment>
    <comment ref="M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2004.07.20</t>
        </r>
      </text>
    </comment>
    <comment ref="N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2005.07.25</t>
        </r>
      </text>
    </comment>
    <comment ref="O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2008.06.30</t>
        </r>
      </text>
    </comment>
    <comment ref="E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2006.09.17</t>
        </r>
      </text>
    </comment>
    <comment ref="F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2007.07.23</t>
        </r>
      </text>
    </comment>
    <comment ref="G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2008.06.30</t>
        </r>
      </text>
    </comment>
    <comment ref="H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2009.10.21</t>
        </r>
      </text>
    </comment>
    <comment ref="I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2010.07.29</t>
        </r>
      </text>
    </comment>
    <comment ref="J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2011.10.08</t>
        </r>
      </text>
    </comment>
    <comment ref="K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2012 03 18</t>
        </r>
      </text>
    </comment>
    <comment ref="M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2004.07.20</t>
        </r>
      </text>
    </comment>
    <comment ref="N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2005.07.25</t>
        </r>
      </text>
    </comment>
    <comment ref="O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2008.06.30</t>
        </r>
      </text>
    </comment>
    <comment ref="F2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2007 06 08</t>
        </r>
      </text>
    </comment>
    <comment ref="G2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2008 06 30</t>
        </r>
      </text>
    </comment>
    <comment ref="H2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2009 05 24</t>
        </r>
      </text>
    </comment>
    <comment ref="I2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2010.05.10</t>
        </r>
      </text>
    </comment>
    <comment ref="J2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2011.05.18</t>
        </r>
      </text>
    </comment>
    <comment ref="M2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2004 08 17</t>
        </r>
      </text>
    </comment>
    <comment ref="O2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2008 06 30</t>
        </r>
      </text>
    </comment>
    <comment ref="E2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2006 07 16</t>
        </r>
      </text>
    </comment>
    <comment ref="F2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2007 06 08</t>
        </r>
      </text>
    </comment>
    <comment ref="G2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2008 06 30</t>
        </r>
      </text>
    </comment>
    <comment ref="H2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2009 05 24</t>
        </r>
      </text>
    </comment>
    <comment ref="I2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2010.05.10</t>
        </r>
      </text>
    </comment>
    <comment ref="J2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2011.05.18</t>
        </r>
      </text>
    </comment>
    <comment ref="M2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2004 08 17</t>
        </r>
      </text>
    </comment>
    <comment ref="O2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2008 06 30</t>
        </r>
      </text>
    </comment>
    <comment ref="E2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2006 07 30</t>
        </r>
      </text>
    </comment>
    <comment ref="F2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2007 06 15</t>
        </r>
      </text>
    </comment>
    <comment ref="G2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H2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2009 07 04</t>
        </r>
      </text>
    </comment>
    <comment ref="I2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2010.07.16</t>
        </r>
      </text>
    </comment>
    <comment ref="J2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2011.05.21</t>
        </r>
      </text>
    </comment>
    <comment ref="M2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2004 08 28</t>
        </r>
      </text>
    </comment>
    <comment ref="O2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E2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2006 07 16</t>
        </r>
      </text>
    </comment>
    <comment ref="F2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2007 06 08</t>
        </r>
      </text>
    </comment>
    <comment ref="G2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2008 06 30</t>
        </r>
      </text>
    </comment>
    <comment ref="H2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2009 05 24</t>
        </r>
      </text>
    </comment>
    <comment ref="I2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2010.05.10</t>
        </r>
      </text>
    </comment>
    <comment ref="J2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2011.05.18</t>
        </r>
      </text>
    </comment>
    <comment ref="M2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2004 08 17</t>
        </r>
      </text>
    </comment>
    <comment ref="O2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2008 06 30</t>
        </r>
      </text>
    </comment>
    <comment ref="F2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20 - 60
B-2011.12.17-41,7
</t>
        </r>
      </text>
    </comment>
    <comment ref="G2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2008 09 20</t>
        </r>
      </text>
    </comment>
    <comment ref="H2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09 13</t>
        </r>
      </text>
    </comment>
    <comment ref="I2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09 11</t>
        </r>
      </text>
    </comment>
    <comment ref="J2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B-2011.05.07
B-2011.12.17 - 12,26
</t>
        </r>
      </text>
    </comment>
    <comment ref="K2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02 24</t>
        </r>
      </text>
    </comment>
    <comment ref="M2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07 mokejo V.Manevicius</t>
        </r>
      </text>
    </comment>
    <comment ref="N2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07 mokejo V.Manevicius</t>
        </r>
      </text>
    </comment>
    <comment ref="O2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B</t>
        </r>
        <r>
          <rPr>
            <sz val="8"/>
            <rFont val="Tahoma"/>
            <family val="2"/>
          </rPr>
          <t>-2011.12.17</t>
        </r>
      </text>
    </comment>
    <comment ref="E2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2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2007 04 09</t>
        </r>
      </text>
    </comment>
    <comment ref="G2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H2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2009 09 26</t>
        </r>
      </text>
    </comment>
    <comment ref="I2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2010.08.18</t>
        </r>
      </text>
    </comment>
    <comment ref="J2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</t>
        </r>
      </text>
    </comment>
    <comment ref="N2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2005 06 18</t>
        </r>
      </text>
    </comment>
    <comment ref="O2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Q2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20 - 20 sumoketa ir dalyvavo</t>
        </r>
      </text>
    </comment>
    <comment ref="S2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2010.08.18</t>
        </r>
      </text>
    </comment>
    <comment ref="E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2006 09 29</t>
        </r>
      </text>
    </comment>
    <comment ref="F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2008 02 09</t>
        </r>
      </text>
    </comment>
    <comment ref="G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2008 10 26</t>
        </r>
      </text>
    </comment>
    <comment ref="H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2010.06.13</t>
        </r>
      </text>
    </comment>
    <comment ref="I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2010.06.13</t>
        </r>
      </text>
    </comment>
    <comment ref="J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2011.05.04</t>
        </r>
      </text>
    </comment>
    <comment ref="N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2006 03 14</t>
        </r>
      </text>
    </comment>
    <comment ref="O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2008 10 26</t>
        </r>
      </text>
    </comment>
    <comment ref="Q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10 26
2011.05.04
</t>
        </r>
      </text>
    </comment>
    <comment ref="R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2010.06.13</t>
        </r>
      </text>
    </comment>
    <comment ref="S2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2010.06.13</t>
        </r>
      </text>
    </comment>
    <comment ref="E2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2007.05.28</t>
        </r>
      </text>
    </comment>
    <comment ref="F2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2007.05.28</t>
        </r>
      </text>
    </comment>
    <comment ref="G2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2008.09.22</t>
        </r>
      </text>
    </comment>
    <comment ref="H2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2010.10.07</t>
        </r>
      </text>
    </comment>
    <comment ref="I2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2010.10.07</t>
        </r>
      </text>
    </comment>
    <comment ref="O2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2008.09.22</t>
        </r>
      </text>
    </comment>
    <comment ref="Q2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Nario knygeleje irasyta suma, bet nera irasyta mokejimo data 2008 09 22</t>
        </r>
      </text>
    </comment>
    <comment ref="R2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2010.10.07</t>
        </r>
      </text>
    </comment>
    <comment ref="S2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2010.10.07</t>
        </r>
      </text>
    </comment>
    <comment ref="E2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2006.10.21</t>
        </r>
      </text>
    </comment>
    <comment ref="F2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2007.10.20</t>
        </r>
      </text>
    </comment>
    <comment ref="G2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2008.07 26</t>
        </r>
      </text>
    </comment>
    <comment ref="H2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2009.08.22</t>
        </r>
      </text>
    </comment>
    <comment ref="I2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2010.10.12</t>
        </r>
      </text>
    </comment>
    <comment ref="J2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2011.10.23</t>
        </r>
      </text>
    </comment>
    <comment ref="M2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2004.09.30</t>
        </r>
      </text>
    </comment>
    <comment ref="N2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2005.08.13</t>
        </r>
      </text>
    </comment>
    <comment ref="O2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R2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Sake dalyvavo</t>
        </r>
      </text>
    </comment>
    <comment ref="E2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2006 09 19</t>
        </r>
      </text>
    </comment>
    <comment ref="F2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2007 04 09</t>
        </r>
      </text>
    </comment>
    <comment ref="G2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H2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2009 10 03</t>
        </r>
      </text>
    </comment>
    <comment ref="I2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User:
2010.08.18</t>
        </r>
      </text>
    </comment>
    <comment ref="J2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</t>
        </r>
      </text>
    </comment>
    <comment ref="O2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Q2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21 - 20  sumoketa ir dalyvavo</t>
        </r>
      </text>
    </comment>
    <comment ref="S2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2010.08.18</t>
        </r>
      </text>
    </comment>
    <comment ref="E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2006 10 06</t>
        </r>
      </text>
    </comment>
    <comment ref="F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2007 07 15</t>
        </r>
      </text>
    </comment>
    <comment ref="G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</t>
        </r>
      </text>
    </comment>
    <comment ref="H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2009 06 17</t>
        </r>
      </text>
    </comment>
    <comment ref="I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2010.05.22</t>
        </r>
      </text>
    </comment>
    <comment ref="J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2011.01.04</t>
        </r>
      </text>
    </comment>
    <comment ref="K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2012 03 18</t>
        </r>
      </text>
    </comment>
    <comment ref="M2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2005 06 24</t>
        </r>
      </text>
    </comment>
    <comment ref="N2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2005 10 09</t>
        </r>
      </text>
    </comment>
    <comment ref="O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</t>
        </r>
      </text>
    </comment>
    <comment ref="Q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2008 08 18</t>
        </r>
      </text>
    </comment>
    <comment ref="R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2009 06 17</t>
        </r>
      </text>
    </comment>
    <comment ref="S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2010.05.22
2011 05 27 60 Lt uz aplinkos tvarkymo darbus</t>
        </r>
      </text>
    </comment>
    <comment ref="T2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Pagal 2011 09 02  protokola</t>
        </r>
      </text>
    </comment>
    <comment ref="E2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2006 05 06</t>
        </r>
      </text>
    </comment>
    <comment ref="F2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2007 08 26</t>
        </r>
      </text>
    </comment>
    <comment ref="G2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08 - 60
B-2008 10 10 - 24
</t>
        </r>
      </text>
    </comment>
    <comment ref="H2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2009 08 23</t>
        </r>
      </text>
    </comment>
    <comment ref="I2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07 21</t>
        </r>
      </text>
    </comment>
    <comment ref="O2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10 10</t>
        </r>
      </text>
    </comment>
    <comment ref="E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2007 11 27</t>
        </r>
      </text>
    </comment>
    <comment ref="F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2007 11 27</t>
        </r>
      </text>
    </comment>
    <comment ref="G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2008 02 09</t>
        </r>
      </text>
    </comment>
    <comment ref="H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2009 09 01</t>
        </r>
      </text>
    </comment>
    <comment ref="I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2010 09 21</t>
        </r>
      </text>
    </comment>
    <comment ref="J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2010 09 21</t>
        </r>
      </text>
    </comment>
    <comment ref="M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2006 02 14</t>
        </r>
      </text>
    </comment>
    <comment ref="N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2006 02 14</t>
        </r>
      </text>
    </comment>
    <comment ref="O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2008 11 04</t>
        </r>
      </text>
    </comment>
    <comment ref="Q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2008 11 04</t>
        </r>
      </text>
    </comment>
    <comment ref="R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2010 09 21</t>
        </r>
      </text>
    </comment>
    <comment ref="S2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2010 09 21</t>
        </r>
      </text>
    </comment>
    <comment ref="E2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2006 10 15</t>
        </r>
      </text>
    </comment>
    <comment ref="F2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2007 09 26</t>
        </r>
      </text>
    </comment>
    <comment ref="G2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2008 07 08</t>
        </r>
      </text>
    </comment>
    <comment ref="H2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2009 08 29</t>
        </r>
      </text>
    </comment>
    <comment ref="I2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2010.10.30
</t>
        </r>
      </text>
    </comment>
    <comment ref="J2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2011.08.21</t>
        </r>
      </text>
    </comment>
    <comment ref="O2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2008 07 08</t>
        </r>
      </text>
    </comment>
    <comment ref="E2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2006 10 15</t>
        </r>
      </text>
    </comment>
    <comment ref="F2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2007 09 26</t>
        </r>
      </text>
    </comment>
    <comment ref="G2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2008 07 08</t>
        </r>
      </text>
    </comment>
    <comment ref="H2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2009 08 29</t>
        </r>
      </text>
    </comment>
    <comment ref="I2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2010.10.30</t>
        </r>
      </text>
    </comment>
    <comment ref="J284" authorId="2">
      <text>
        <r>
          <rPr>
            <b/>
            <sz val="8"/>
            <rFont val="Tahoma"/>
            <family val="2"/>
          </rPr>
          <t>Comp:</t>
        </r>
        <r>
          <rPr>
            <sz val="8"/>
            <rFont val="Tahoma"/>
            <family val="2"/>
          </rPr>
          <t xml:space="preserve">
20110830</t>
        </r>
      </text>
    </comment>
    <comment ref="O2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2008 07 08</t>
        </r>
      </text>
    </comment>
    <comment ref="Q284" authorId="2">
      <text>
        <r>
          <rPr>
            <b/>
            <sz val="8"/>
            <rFont val="Tahoma"/>
            <family val="2"/>
          </rPr>
          <t>Comp:</t>
        </r>
        <r>
          <rPr>
            <sz val="8"/>
            <rFont val="Tahoma"/>
            <family val="2"/>
          </rPr>
          <t xml:space="preserve">
20110830</t>
        </r>
      </text>
    </comment>
    <comment ref="R284" authorId="2">
      <text>
        <r>
          <rPr>
            <b/>
            <sz val="8"/>
            <rFont val="Tahoma"/>
            <family val="2"/>
          </rPr>
          <t>Comp:</t>
        </r>
        <r>
          <rPr>
            <sz val="8"/>
            <rFont val="Tahoma"/>
            <family val="2"/>
          </rPr>
          <t xml:space="preserve">
20110830</t>
        </r>
      </text>
    </comment>
    <comment ref="S284" authorId="2">
      <text>
        <r>
          <rPr>
            <b/>
            <sz val="8"/>
            <rFont val="Tahoma"/>
            <family val="2"/>
          </rPr>
          <t>Comp:</t>
        </r>
        <r>
          <rPr>
            <sz val="8"/>
            <rFont val="Tahoma"/>
            <family val="2"/>
          </rPr>
          <t xml:space="preserve">
20110830</t>
        </r>
      </text>
    </comment>
    <comment ref="E2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2007 09 15</t>
        </r>
      </text>
    </comment>
    <comment ref="F2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2007 09 15</t>
        </r>
      </text>
    </comment>
    <comment ref="G2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2008 07 08</t>
        </r>
      </text>
    </comment>
    <comment ref="H2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2009 06 27</t>
        </r>
      </text>
    </comment>
    <comment ref="I2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2010.07.30</t>
        </r>
      </text>
    </comment>
    <comment ref="J2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</t>
        </r>
      </text>
    </comment>
    <comment ref="M2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2011.07.30</t>
        </r>
      </text>
    </comment>
    <comment ref="O2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2008 07 08</t>
        </r>
      </text>
    </comment>
    <comment ref="E2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2006 08 19</t>
        </r>
      </text>
    </comment>
    <comment ref="F2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2007 08 12</t>
        </r>
      </text>
    </comment>
    <comment ref="G2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H2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2009 07 26</t>
        </r>
      </text>
    </comment>
    <comment ref="I2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2010.08.19</t>
        </r>
      </text>
    </comment>
    <comment ref="J2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2011.08.13
</t>
        </r>
      </text>
    </comment>
    <comment ref="O2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S2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Pagal 2011 09 02  protokola</t>
        </r>
      </text>
    </comment>
    <comment ref="E2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2006 07 18</t>
        </r>
      </text>
    </comment>
    <comment ref="F2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2007 06 25</t>
        </r>
      </text>
    </comment>
    <comment ref="G2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2008 06 30</t>
        </r>
      </text>
    </comment>
    <comment ref="H2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2009 05 25</t>
        </r>
      </text>
    </comment>
    <comment ref="I2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2010.05.23</t>
        </r>
      </text>
    </comment>
    <comment ref="J2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Sumoketa 70,40
Nario mokestis 75- nario mokescio permoka 1 - elektros energijos permoka 3,6 = 70,40</t>
        </r>
      </text>
    </comment>
    <comment ref="M2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2004 08 07</t>
        </r>
      </text>
    </comment>
    <comment ref="O2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2008 06 30</t>
        </r>
      </text>
    </comment>
    <comment ref="N2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2006 05 09</t>
        </r>
      </text>
    </comment>
    <comment ref="E2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
B-2012 01 31 - permoka 1Lt
</t>
        </r>
      </text>
    </comment>
    <comment ref="F2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03 22
B-2012 01 31 - permoka 28,8
</t>
        </r>
      </text>
    </comment>
    <comment ref="G2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2009 03 22</t>
        </r>
      </text>
    </comment>
    <comment ref="H2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31 
</t>
        </r>
      </text>
    </comment>
    <comment ref="I2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31 
</t>
        </r>
      </text>
    </comment>
    <comment ref="J2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B-2012 01 31 
</t>
        </r>
      </text>
    </comment>
    <comment ref="M2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2006 08 29</t>
        </r>
      </text>
    </comment>
    <comment ref="N2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2006 08 29</t>
        </r>
      </text>
    </comment>
    <comment ref="O2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2009 03 22</t>
        </r>
      </text>
    </comment>
    <comment ref="Q2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2009 03 22</t>
        </r>
      </text>
    </comment>
    <comment ref="E2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2006 08 19</t>
        </r>
      </text>
    </comment>
    <comment ref="F2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2007 08 12</t>
        </r>
      </text>
    </comment>
    <comment ref="G2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H2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2009 07 26</t>
        </r>
      </text>
    </comment>
    <comment ref="I2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2010.08.19</t>
        </r>
      </text>
    </comment>
    <comment ref="J2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2011.08.13</t>
        </r>
      </text>
    </comment>
    <comment ref="O2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R2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Pagal 2011 09 02  protokola</t>
        </r>
      </text>
    </comment>
    <comment ref="S2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2010.08.19</t>
        </r>
      </text>
    </comment>
    <comment ref="F2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2007 12 19</t>
        </r>
      </text>
    </comment>
    <comment ref="G2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O2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Q2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G2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2008 09 13</t>
        </r>
      </text>
    </comment>
    <comment ref="E2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2006 09 28</t>
        </r>
      </text>
    </comment>
    <comment ref="F2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2007 12 31</t>
        </r>
      </text>
    </comment>
    <comment ref="G2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2008 09 17</t>
        </r>
      </text>
    </comment>
    <comment ref="H2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2009 04 10</t>
        </r>
      </text>
    </comment>
    <comment ref="I2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2010.05.12</t>
        </r>
      </text>
    </comment>
    <comment ref="J2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2011.04.20</t>
        </r>
      </text>
    </comment>
    <comment ref="M2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2004 10 31</t>
        </r>
      </text>
    </comment>
    <comment ref="N2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2006 09 28</t>
        </r>
      </text>
    </comment>
    <comment ref="O2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2008 09 17</t>
        </r>
      </text>
    </comment>
    <comment ref="Q293" authorId="1">
      <text>
        <r>
          <rPr>
            <b/>
            <sz val="8"/>
            <rFont val="Tahoma"/>
            <family val="2"/>
          </rPr>
          <t>Voke:</t>
        </r>
        <r>
          <rPr>
            <sz val="8"/>
            <rFont val="Tahoma"/>
            <family val="2"/>
          </rPr>
          <t xml:space="preserve">
mokėta
2008 09 17</t>
        </r>
      </text>
    </comment>
    <comment ref="S2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Pagal 2011 09 02  protokola</t>
        </r>
      </text>
    </comment>
    <comment ref="E2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2006 09 30</t>
        </r>
      </text>
    </comment>
    <comment ref="F2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31</t>
        </r>
      </text>
    </comment>
    <comment ref="G2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31</t>
        </r>
      </text>
    </comment>
    <comment ref="H2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B-2009 07 22</t>
        </r>
      </text>
    </comment>
    <comment ref="I2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07 02</t>
        </r>
      </text>
    </comment>
    <comment ref="J2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- 2011.07.15</t>
        </r>
      </text>
    </comment>
    <comment ref="M2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02 10
B-2008 07 31
</t>
        </r>
      </text>
    </comment>
    <comment ref="N2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2005 10 15</t>
        </r>
      </text>
    </comment>
    <comment ref="O2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31</t>
        </r>
      </text>
    </comment>
    <comment ref="Q2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B-2008 07 31</t>
        </r>
      </text>
    </comment>
    <comment ref="S2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Pagal 2011 09 02  protokola</t>
        </r>
      </text>
    </comment>
    <comment ref="E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2006 08 19</t>
        </r>
      </text>
    </comment>
    <comment ref="F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2007 08 12</t>
        </r>
      </text>
    </comment>
    <comment ref="G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H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2009 07 26</t>
        </r>
      </text>
    </comment>
    <comment ref="I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2010.08.19</t>
        </r>
      </text>
    </comment>
    <comment ref="J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2011.08.13</t>
        </r>
      </text>
    </comment>
    <comment ref="N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2006 09 28</t>
        </r>
      </text>
    </comment>
    <comment ref="O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2008 07 26</t>
        </r>
      </text>
    </comment>
    <comment ref="R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Pagal 2011 09 02  protokola</t>
        </r>
      </text>
    </comment>
    <comment ref="S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2010.08.19</t>
        </r>
      </text>
    </comment>
    <comment ref="E2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2006 06 26</t>
        </r>
      </text>
    </comment>
    <comment ref="F2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2007 09 30</t>
        </r>
      </text>
    </comment>
    <comment ref="G2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03 31 - 100
2008 12 30 - 219,34</t>
        </r>
      </text>
    </comment>
    <comment ref="H2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10 25 - 200
2010.01.09
</t>
        </r>
      </text>
    </comment>
    <comment ref="I2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B-2010 12 31</t>
        </r>
      </text>
    </comment>
    <comment ref="J2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- 2011.07.28</t>
        </r>
      </text>
    </comment>
    <comment ref="N2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2006 06 26</t>
        </r>
      </text>
    </comment>
    <comment ref="O2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2010.01.09</t>
        </r>
      </text>
    </comment>
    <comment ref="E2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2008 05 15</t>
        </r>
      </text>
    </comment>
    <comment ref="F2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2008 05 15</t>
        </r>
      </text>
    </comment>
    <comment ref="G2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2008 05 28</t>
        </r>
      </text>
    </comment>
    <comment ref="H2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2009 06 08</t>
        </r>
      </text>
    </comment>
    <comment ref="I2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2008 05 15</t>
        </r>
      </text>
    </comment>
    <comment ref="M2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27-25
2008 05 15 - 7,7</t>
        </r>
      </text>
    </comment>
    <comment ref="N2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2008 05 15</t>
        </r>
      </text>
    </comment>
    <comment ref="O2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2008 05 15</t>
        </r>
      </text>
    </comment>
    <comment ref="Q2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2008 05 15</t>
        </r>
      </text>
    </comment>
    <comment ref="E3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15 - 15,34
2008 05 28 - 36
</t>
        </r>
      </text>
    </comment>
    <comment ref="F3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15 - 13,72
2008 05 28 - 70,18
</t>
        </r>
      </text>
    </comment>
    <comment ref="G3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2008 05 28</t>
        </r>
      </text>
    </comment>
    <comment ref="H3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2009 06 08</t>
        </r>
      </text>
    </comment>
    <comment ref="M3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2004 06 27 - 25
2008 05 15 - 9,95</t>
        </r>
      </text>
    </comment>
    <comment ref="N3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2008 05 15</t>
        </r>
      </text>
    </comment>
    <comment ref="O3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2008 05 15</t>
        </r>
      </text>
    </comment>
  </commentList>
</comments>
</file>

<file path=xl/sharedStrings.xml><?xml version="1.0" encoding="utf-8"?>
<sst xmlns="http://schemas.openxmlformats.org/spreadsheetml/2006/main" count="636" uniqueCount="282">
  <si>
    <t>Sklypo        Nr</t>
  </si>
  <si>
    <t>Sklypo dydis (arais)</t>
  </si>
  <si>
    <t>Savininkas, Bendrasavininkiai                                V. Pavardė</t>
  </si>
  <si>
    <t>Nario mokestis  2006m. 0501 - 2007 04.30</t>
  </si>
  <si>
    <t>Nario mokestis  2007m.</t>
  </si>
  <si>
    <t>Nario mokestis  2008m.</t>
  </si>
  <si>
    <t>Nario mokestis  2009m.</t>
  </si>
  <si>
    <t>Nario mokestis  2010m.</t>
  </si>
  <si>
    <t>Nario mokestis  2011m.</t>
  </si>
  <si>
    <t>Tiksl. mokestis  (kadast matav) 25 Lt 4,166 Lt/aras (sprendimas priimtas2004/2005)</t>
  </si>
  <si>
    <t>Tiksl. mokestis  (numeracija) 12 Lt sklypas</t>
  </si>
  <si>
    <t>Tiksl. mokestis  (Ūkin.reikm) 30 Lt      5 Lt/aras</t>
  </si>
  <si>
    <t>Talka 2008 m.</t>
  </si>
  <si>
    <t>Talka 2009 m.</t>
  </si>
  <si>
    <t>Talka 2010 m.</t>
  </si>
  <si>
    <t>Šarovienė Svetlana</t>
  </si>
  <si>
    <t>Pilkauskas Vidmantas</t>
  </si>
  <si>
    <t>Variakojiene Elena</t>
  </si>
  <si>
    <t>Vaginas Viktoras</t>
  </si>
  <si>
    <t>Balkienė Genė</t>
  </si>
  <si>
    <t>Kornejeva Rūta</t>
  </si>
  <si>
    <t>Čereškienė Sigita</t>
  </si>
  <si>
    <t>Guobienė Daiva</t>
  </si>
  <si>
    <t>Skebas Laimonas</t>
  </si>
  <si>
    <t>Dilienė Gražina</t>
  </si>
  <si>
    <t>Apionkina Elvyra</t>
  </si>
  <si>
    <t>Akvilija Zablockienė</t>
  </si>
  <si>
    <t>Gramauskienė Nijolė</t>
  </si>
  <si>
    <t>Božickaja Lidija</t>
  </si>
  <si>
    <t>Apionkina Charitona</t>
  </si>
  <si>
    <t>Bogdiun Ana</t>
  </si>
  <si>
    <t>18a</t>
  </si>
  <si>
    <t>Bielskaja Ilona</t>
  </si>
  <si>
    <t>Kulikauskas Gediminas</t>
  </si>
  <si>
    <t>Bosė Ana</t>
  </si>
  <si>
    <t xml:space="preserve"> Bosė Ana</t>
  </si>
  <si>
    <t>Kuodienė Marija</t>
  </si>
  <si>
    <t>Gelusevičienė Sigita</t>
  </si>
  <si>
    <t>23a</t>
  </si>
  <si>
    <t>Kovalevskaja Helena</t>
  </si>
  <si>
    <t>Vaivadienė Vitalija</t>
  </si>
  <si>
    <t>Žibutė Mikulėnienė</t>
  </si>
  <si>
    <t>Uldukis Vidmantas</t>
  </si>
  <si>
    <t>Lipnevič Božena(Juzef Vereško)</t>
  </si>
  <si>
    <t>Galkina Irina</t>
  </si>
  <si>
    <t>Žukovienė Žibuoklė</t>
  </si>
  <si>
    <t>Dargužienė Vida</t>
  </si>
  <si>
    <t>Ciesiūnienė Eugenija</t>
  </si>
  <si>
    <t>Šniukšta Žilvinas</t>
  </si>
  <si>
    <t>Matinovienė Dalė</t>
  </si>
  <si>
    <t>Kožemiakas Valerijonas</t>
  </si>
  <si>
    <t>Kudaba Paulius</t>
  </si>
  <si>
    <t>Urbonas Algimantas</t>
  </si>
  <si>
    <t>Orlova Vida</t>
  </si>
  <si>
    <t>Liublinskas Edvinas</t>
  </si>
  <si>
    <t>Sažinas- Draugelytė</t>
  </si>
  <si>
    <t>Larina Ana</t>
  </si>
  <si>
    <t>45A</t>
  </si>
  <si>
    <t>Draugelytė Dalia</t>
  </si>
  <si>
    <t>Nutautas Robertas</t>
  </si>
  <si>
    <t>Stanislav Pileckij</t>
  </si>
  <si>
    <t>Nutautas Karolis-Stasys</t>
  </si>
  <si>
    <t>Gelčius Mindaugas</t>
  </si>
  <si>
    <t>Gelčienė Elvyra</t>
  </si>
  <si>
    <t>Januševa Frasenija</t>
  </si>
  <si>
    <t>Vorošilov Jurij</t>
  </si>
  <si>
    <t>Spranginas Algimantas</t>
  </si>
  <si>
    <t>Vorošilov Aleksandr</t>
  </si>
  <si>
    <t>Stasiukynas Robertas</t>
  </si>
  <si>
    <t>Steponavičius Kazys</t>
  </si>
  <si>
    <t>Baranauskienė Leonarda</t>
  </si>
  <si>
    <t>Beskajev Andrej</t>
  </si>
  <si>
    <t>Dilienė Danutė</t>
  </si>
  <si>
    <t>Beskajeva Tatjana</t>
  </si>
  <si>
    <t>Logunovas Edvardas</t>
  </si>
  <si>
    <t>Tulupova Gražina</t>
  </si>
  <si>
    <t>Žižys Juozas</t>
  </si>
  <si>
    <t>Tulupov Igor</t>
  </si>
  <si>
    <t>Žižienė Violeta</t>
  </si>
  <si>
    <t>Deksnys Juozas</t>
  </si>
  <si>
    <t>Zdanavičienė Stanislava</t>
  </si>
  <si>
    <t>Jankauskienė Julija</t>
  </si>
  <si>
    <t>Bogdanovičienė Ernesta</t>
  </si>
  <si>
    <t>Trošina Irina</t>
  </si>
  <si>
    <t>Grenda Tadas</t>
  </si>
  <si>
    <t>Jakucevičienė Virginija</t>
  </si>
  <si>
    <t>Sakalauskienė Vitalija</t>
  </si>
  <si>
    <t>Sakalauskas Vidas</t>
  </si>
  <si>
    <t>Gončarenko Konstantin</t>
  </si>
  <si>
    <t>Liekis Edmundas</t>
  </si>
  <si>
    <t>Drisveninas Albertas</t>
  </si>
  <si>
    <t>Karalius Egidijus-Liekienė Birutė</t>
  </si>
  <si>
    <t>Balkevičienė Dalia</t>
  </si>
  <si>
    <t>Gedgaudienė Palmutė</t>
  </si>
  <si>
    <t>Gedgaudas Aurimas</t>
  </si>
  <si>
    <t>Janušaitienė  Eugenija</t>
  </si>
  <si>
    <t>Valiuk Gžegoš</t>
  </si>
  <si>
    <t>Lesevičius Valentinas</t>
  </si>
  <si>
    <t>Detiukevič Grigorij</t>
  </si>
  <si>
    <t>Skudutienė Vanda</t>
  </si>
  <si>
    <t>Detiukevič Česlav</t>
  </si>
  <si>
    <t>Adomaitis Rolandas</t>
  </si>
  <si>
    <t>Markevič Tamara</t>
  </si>
  <si>
    <t>Perveinis Andžej</t>
  </si>
  <si>
    <t>Mateika Algis</t>
  </si>
  <si>
    <t>Gavrilova Nadežda</t>
  </si>
  <si>
    <t>Viederis Deividas</t>
  </si>
  <si>
    <t>Ivanikova Liudmila</t>
  </si>
  <si>
    <t>Šimkienė Ona</t>
  </si>
  <si>
    <t>Stuokienė Aldona</t>
  </si>
  <si>
    <t>Karpušenko Irina</t>
  </si>
  <si>
    <t>Verchoveckienė Irena</t>
  </si>
  <si>
    <t>Bužanovska Olga</t>
  </si>
  <si>
    <t>Ščerban Jelena</t>
  </si>
  <si>
    <t>Komosa-Saulius Šmičius</t>
  </si>
  <si>
    <t>Bidva Stanislovas</t>
  </si>
  <si>
    <t>Komosa Brigita</t>
  </si>
  <si>
    <t>Filatovas Aleksandras(tėvas)</t>
  </si>
  <si>
    <t>Narunec Bronislava</t>
  </si>
  <si>
    <t>Jasaitis Simas</t>
  </si>
  <si>
    <t>Filatova Larisa</t>
  </si>
  <si>
    <t>Archipova Liudmila</t>
  </si>
  <si>
    <t>Gražiūnas Arvydas</t>
  </si>
  <si>
    <t>Gražiūnas Tomas</t>
  </si>
  <si>
    <t>Blažonis Algis</t>
  </si>
  <si>
    <t>Makevič Marija</t>
  </si>
  <si>
    <t>Kavaliauskienė Regina</t>
  </si>
  <si>
    <t>Šakuro Angelė</t>
  </si>
  <si>
    <t>Nozdrina Olga</t>
  </si>
  <si>
    <t>Lingaitienė Olga</t>
  </si>
  <si>
    <t>133a</t>
  </si>
  <si>
    <t>Sokolovienė Liudmila</t>
  </si>
  <si>
    <t>Skvorcova Nina</t>
  </si>
  <si>
    <t>Ivanova Ala</t>
  </si>
  <si>
    <t>Lavket Galina</t>
  </si>
  <si>
    <t>Mančiauskienė Dalia</t>
  </si>
  <si>
    <t>Butvila Stanislovas</t>
  </si>
  <si>
    <t>Kalpokaitė Zosė</t>
  </si>
  <si>
    <t>Zaiceva Ala</t>
  </si>
  <si>
    <t>Jastremskienė Rima</t>
  </si>
  <si>
    <t>Plančiūnas Teodoras</t>
  </si>
  <si>
    <t>Repšienė Zemfira</t>
  </si>
  <si>
    <t>Pečiulis Jonas</t>
  </si>
  <si>
    <t>147a</t>
  </si>
  <si>
    <t>Brasas Anicetas</t>
  </si>
  <si>
    <t>Kavaliauskas Aidas</t>
  </si>
  <si>
    <t>Kavaliauskas Vidmantas</t>
  </si>
  <si>
    <t>Kavaliauskienė Agnė</t>
  </si>
  <si>
    <t>GraitavičiusAlgirdas(Tamašauskas Pilėnas)</t>
  </si>
  <si>
    <t>Graitavičienė Regina</t>
  </si>
  <si>
    <t>Čikilevskaja Tatjana</t>
  </si>
  <si>
    <t>Sirvydienė Nijolė</t>
  </si>
  <si>
    <t>Petrova Liudmila</t>
  </si>
  <si>
    <t>Butvilienė Olga</t>
  </si>
  <si>
    <t>Kitrikas Justinas</t>
  </si>
  <si>
    <t>Valainienė Elena</t>
  </si>
  <si>
    <t>Navagruckienė Liongina(Šimoliūnienė) Julija)</t>
  </si>
  <si>
    <t>Bržozovskaja Marija</t>
  </si>
  <si>
    <t>Navagruckienė Liongina</t>
  </si>
  <si>
    <t>Juchno Alina</t>
  </si>
  <si>
    <t>Vasiliauskienė Jadvyga</t>
  </si>
  <si>
    <t>Selickytė Karvelienė Renata</t>
  </si>
  <si>
    <t>Viselgienė Juzefa</t>
  </si>
  <si>
    <t>Kirkilas Mykolas</t>
  </si>
  <si>
    <t>Revuckas Petras</t>
  </si>
  <si>
    <t>Gramba Malvydas</t>
  </si>
  <si>
    <t>Filatov Aleksandr</t>
  </si>
  <si>
    <t>Stonys Romualdas</t>
  </si>
  <si>
    <t>Stonys Irmantas</t>
  </si>
  <si>
    <t>Skudutienė Janina</t>
  </si>
  <si>
    <t>Babičienė Nijolė</t>
  </si>
  <si>
    <t>Babičas Žilvinas</t>
  </si>
  <si>
    <t>Dviliova Oksana</t>
  </si>
  <si>
    <t>Šantaras Pranas</t>
  </si>
  <si>
    <t>Strukova Galina</t>
  </si>
  <si>
    <t>Slabadienė Renata</t>
  </si>
  <si>
    <t>Kvilienė Regina</t>
  </si>
  <si>
    <t>Zapolskienė Česlava</t>
  </si>
  <si>
    <t>Navagruckis Vladas</t>
  </si>
  <si>
    <t>Šatkevič Stanislava</t>
  </si>
  <si>
    <t>Kriščiūnienė Jovita</t>
  </si>
  <si>
    <t>Jucys Egidijus</t>
  </si>
  <si>
    <t>Širvys Antanas</t>
  </si>
  <si>
    <t>Jokubaitis Bronius</t>
  </si>
  <si>
    <t>Leseckas Konstantinas</t>
  </si>
  <si>
    <t>Jokubaitienė Zita</t>
  </si>
  <si>
    <t>Klimovič Genadij</t>
  </si>
  <si>
    <t>Staliliūnienė Milda</t>
  </si>
  <si>
    <t>Strazdienė Austra</t>
  </si>
  <si>
    <t>Koženevskaja Nijolė</t>
  </si>
  <si>
    <t>Klimovič Liudmila</t>
  </si>
  <si>
    <t>Stėfanovič Kapitalina</t>
  </si>
  <si>
    <t>Tarasevič Jelena</t>
  </si>
  <si>
    <t>Kircun Vladimir</t>
  </si>
  <si>
    <t>Tarasevič Marijan</t>
  </si>
  <si>
    <t>Tuskenis Jonas</t>
  </si>
  <si>
    <t>Ivaško Zenonas</t>
  </si>
  <si>
    <t>Alickun Liucija</t>
  </si>
  <si>
    <t>Baltulionienė Bronislava</t>
  </si>
  <si>
    <t>Šostak Liubovė</t>
  </si>
  <si>
    <t>Nakienė Irena</t>
  </si>
  <si>
    <t>Leseckaitė Audra</t>
  </si>
  <si>
    <t>Melčenkov Denis</t>
  </si>
  <si>
    <t>Leseckienė Dalia</t>
  </si>
  <si>
    <t>Marozienė Virginija</t>
  </si>
  <si>
    <t>Tamulevičienė Svetlana</t>
  </si>
  <si>
    <t>Stankevičienė Nijolė</t>
  </si>
  <si>
    <t>Korabliova Larisa</t>
  </si>
  <si>
    <t>Gailevičienė Nijolė</t>
  </si>
  <si>
    <t>Ulevičius Voitechas</t>
  </si>
  <si>
    <t>Samkus Gintautas</t>
  </si>
  <si>
    <t>Klimovič Jan</t>
  </si>
  <si>
    <t>Gurina Danuta</t>
  </si>
  <si>
    <t>Bulotas Albinas</t>
  </si>
  <si>
    <t>Mackevičienė Milda</t>
  </si>
  <si>
    <t xml:space="preserve">Budiševskaja Ana </t>
  </si>
  <si>
    <t>Paulauskas Jonas</t>
  </si>
  <si>
    <t>Švenčionytė Laimutė</t>
  </si>
  <si>
    <t>Sinkevičienė Dalia</t>
  </si>
  <si>
    <t>Aniukštienė Genoefa</t>
  </si>
  <si>
    <t>Tamulionienė Rima</t>
  </si>
  <si>
    <t>Valiukienė Renata</t>
  </si>
  <si>
    <t>Suslavičienė Marijana</t>
  </si>
  <si>
    <t>Kovalevskis Viktoras</t>
  </si>
  <si>
    <t>Kovalevskaja Jelena</t>
  </si>
  <si>
    <t>Staugas Gediminas</t>
  </si>
  <si>
    <t>Pupinytė Teklė</t>
  </si>
  <si>
    <t>Zaleckienė Nijolė</t>
  </si>
  <si>
    <t>Zaleckis Gediminas</t>
  </si>
  <si>
    <t>Zaleckytė Inga</t>
  </si>
  <si>
    <t>Blynova Natalija</t>
  </si>
  <si>
    <t>Derevnickaja Zofija</t>
  </si>
  <si>
    <t>Derevnickij Igor</t>
  </si>
  <si>
    <t>Ivanova Lidija</t>
  </si>
  <si>
    <t>Svobūnas Romualdas</t>
  </si>
  <si>
    <t>Dapšauskas Pranas</t>
  </si>
  <si>
    <t>Miniakovskij Voitech</t>
  </si>
  <si>
    <t>Lešinskas Gintas-Golubeva</t>
  </si>
  <si>
    <t>Vaivuckas Mykolas</t>
  </si>
  <si>
    <t>Dapšauskienė Danutė</t>
  </si>
  <si>
    <t>Vancevičius Vytautas</t>
  </si>
  <si>
    <t>Šapel Raisa</t>
  </si>
  <si>
    <t xml:space="preserve">Bertašius Gintaras </t>
  </si>
  <si>
    <t>Frolov Sergej</t>
  </si>
  <si>
    <t>Frolov Michail</t>
  </si>
  <si>
    <t>Bazevičienė Teresė</t>
  </si>
  <si>
    <t>Matijaškoit Veslava</t>
  </si>
  <si>
    <t>Helena Prokopenkova</t>
  </si>
  <si>
    <t>Pavliukovič Danuta</t>
  </si>
  <si>
    <t>Suzanovičienė Vida</t>
  </si>
  <si>
    <t xml:space="preserve">Matijaškoit Valerij </t>
  </si>
  <si>
    <t>Jan Bogdiun</t>
  </si>
  <si>
    <t>Plauška Vincas</t>
  </si>
  <si>
    <t>Kašparova Veronika</t>
  </si>
  <si>
    <t>Kromplevskaja Marija</t>
  </si>
  <si>
    <t>Matyjaškoit Pavel</t>
  </si>
  <si>
    <t>Nečiporenko Boris</t>
  </si>
  <si>
    <r>
      <t xml:space="preserve">Nario mokesčio </t>
    </r>
    <r>
      <rPr>
        <b/>
        <sz val="10"/>
        <color indexed="13"/>
        <rFont val="Arial"/>
        <family val="2"/>
      </rPr>
      <t>Skola</t>
    </r>
    <r>
      <rPr>
        <b/>
        <sz val="9"/>
        <rFont val="Arial"/>
        <family val="2"/>
      </rPr>
      <t xml:space="preserve"> 2011.10.02 dienai</t>
    </r>
  </si>
  <si>
    <r>
      <t xml:space="preserve">Tiksl. mokesč </t>
    </r>
    <r>
      <rPr>
        <b/>
        <i/>
        <sz val="9"/>
        <color indexed="13"/>
        <rFont val="Arial"/>
        <family val="2"/>
      </rPr>
      <t xml:space="preserve">Skola </t>
    </r>
    <r>
      <rPr>
        <b/>
        <i/>
        <sz val="9"/>
        <rFont val="Arial"/>
        <family val="2"/>
      </rPr>
      <t>2011.10.02 dienai</t>
    </r>
  </si>
  <si>
    <r>
      <t xml:space="preserve">Talka  </t>
    </r>
    <r>
      <rPr>
        <b/>
        <sz val="10"/>
        <color indexed="13"/>
        <rFont val="Arial"/>
        <family val="2"/>
      </rPr>
      <t>Skola</t>
    </r>
    <r>
      <rPr>
        <b/>
        <sz val="9"/>
        <rFont val="Arial"/>
        <family val="2"/>
      </rPr>
      <t xml:space="preserve"> 2011.10.02 dienai</t>
    </r>
  </si>
  <si>
    <r>
      <t xml:space="preserve">Bendra </t>
    </r>
    <r>
      <rPr>
        <b/>
        <sz val="12"/>
        <color indexed="13"/>
        <rFont val="Arial"/>
        <family val="2"/>
      </rPr>
      <t>Skola</t>
    </r>
    <r>
      <rPr>
        <b/>
        <sz val="10"/>
        <color indexed="13"/>
        <rFont val="Arial"/>
        <family val="2"/>
      </rPr>
      <t xml:space="preserve"> </t>
    </r>
    <r>
      <rPr>
        <b/>
        <sz val="10"/>
        <rFont val="Arial"/>
        <family val="2"/>
      </rPr>
      <t>2011.10.02 dienai</t>
    </r>
  </si>
  <si>
    <t>Iš viso:</t>
  </si>
  <si>
    <t>Eilės Nr.</t>
  </si>
  <si>
    <t>Stančikas Laurynas-Algirdas</t>
  </si>
  <si>
    <t xml:space="preserve">Nario mokestis  2006m. </t>
  </si>
  <si>
    <t>Nario mokestis  2012m.</t>
  </si>
  <si>
    <r>
      <t xml:space="preserve">Tiksl. mokestis  (kadast matav) 25 Lt 4,166 Lt/aras </t>
    </r>
    <r>
      <rPr>
        <b/>
        <i/>
        <sz val="8"/>
        <color indexed="12"/>
        <rFont val="Arial"/>
        <family val="2"/>
      </rPr>
      <t>(sprendimas priimtas 2004.05.29)</t>
    </r>
  </si>
  <si>
    <r>
      <t xml:space="preserve">Tiksl. mokestis  (numeracija) 12 Lt sklypas   </t>
    </r>
    <r>
      <rPr>
        <b/>
        <i/>
        <sz val="8"/>
        <color indexed="12"/>
        <rFont val="Arial"/>
        <family val="2"/>
      </rPr>
      <t>(sprendimas priimtas 2005m</t>
    </r>
  </si>
  <si>
    <r>
      <t xml:space="preserve">Tiksl. mokestis  (Ūkin.reikm) 30 Lt      5 Lt/aras  </t>
    </r>
    <r>
      <rPr>
        <b/>
        <i/>
        <sz val="8"/>
        <color indexed="12"/>
        <rFont val="Arial"/>
        <family val="2"/>
      </rPr>
      <t>(sprendimas priimtas 2008.06.14)</t>
    </r>
  </si>
  <si>
    <r>
      <t xml:space="preserve">Tiksl. mokesč </t>
    </r>
    <r>
      <rPr>
        <b/>
        <i/>
        <sz val="9"/>
        <color indexed="13"/>
        <rFont val="Arial"/>
        <family val="2"/>
      </rPr>
      <t xml:space="preserve">Skola </t>
    </r>
    <r>
      <rPr>
        <b/>
        <i/>
        <sz val="9"/>
        <rFont val="Arial"/>
        <family val="2"/>
      </rPr>
      <t>2012.03.18 dienai</t>
    </r>
  </si>
  <si>
    <t>Talka 2011 m.</t>
  </si>
  <si>
    <r>
      <t xml:space="preserve">Talka  </t>
    </r>
    <r>
      <rPr>
        <b/>
        <sz val="10"/>
        <color indexed="13"/>
        <rFont val="Arial"/>
        <family val="2"/>
      </rPr>
      <t>Skola</t>
    </r>
    <r>
      <rPr>
        <b/>
        <sz val="9"/>
        <rFont val="Arial"/>
        <family val="2"/>
      </rPr>
      <t xml:space="preserve"> 2012.03.18 dienai</t>
    </r>
  </si>
  <si>
    <r>
      <t xml:space="preserve">Bendra </t>
    </r>
    <r>
      <rPr>
        <b/>
        <sz val="12"/>
        <color indexed="13"/>
        <rFont val="Arial"/>
        <family val="2"/>
      </rPr>
      <t>Skola</t>
    </r>
    <r>
      <rPr>
        <b/>
        <sz val="10"/>
        <color indexed="13"/>
        <rFont val="Arial"/>
        <family val="2"/>
      </rPr>
      <t xml:space="preserve"> </t>
    </r>
    <r>
      <rPr>
        <b/>
        <sz val="10"/>
        <rFont val="Arial"/>
        <family val="2"/>
      </rPr>
      <t>2012.03.18 dienai</t>
    </r>
  </si>
  <si>
    <t>Logunovas Edvardas/Logunovas Arturas</t>
  </si>
  <si>
    <t>Julius Navagrudskas</t>
  </si>
  <si>
    <t xml:space="preserve">Prokopenkova Helena </t>
  </si>
  <si>
    <r>
      <t xml:space="preserve">Nario mokesčio </t>
    </r>
    <r>
      <rPr>
        <b/>
        <sz val="10"/>
        <color indexed="13"/>
        <rFont val="Arial"/>
        <family val="2"/>
      </rPr>
      <t xml:space="preserve">Mokėtina/Skola </t>
    </r>
    <r>
      <rPr>
        <b/>
        <sz val="9"/>
        <rFont val="Arial"/>
        <family val="2"/>
      </rPr>
      <t>2012.03.18 dienai</t>
    </r>
  </si>
  <si>
    <t>Elena Lubienė</t>
  </si>
  <si>
    <t>Serdiukova Andžela</t>
  </si>
  <si>
    <t>Rita Laurinavičienė</t>
  </si>
  <si>
    <t>Irina Kentrienė</t>
  </si>
  <si>
    <t>Lavkfaet Galina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</si>
</sst>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i/>
      <sz val="12"/>
      <color indexed="5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13"/>
      <name val="Arial"/>
      <family val="2"/>
    </font>
    <font>
      <b/>
      <sz val="10"/>
      <name val="Times New Roman"/>
      <family val="1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trike/>
      <sz val="10"/>
      <name val="Arial"/>
      <family val="2"/>
    </font>
    <font>
      <i/>
      <strike/>
      <sz val="12"/>
      <name val="Times New Roman"/>
      <family val="1"/>
    </font>
    <font>
      <b/>
      <strike/>
      <sz val="10"/>
      <name val="Arial"/>
      <family val="2"/>
    </font>
    <font>
      <b/>
      <i/>
      <strike/>
      <sz val="10"/>
      <name val="Arial"/>
      <family val="2"/>
    </font>
    <font>
      <i/>
      <strike/>
      <sz val="12"/>
      <color indexed="52"/>
      <name val="Times New Roman"/>
      <family val="1"/>
    </font>
    <font>
      <sz val="11"/>
      <name val="Times New Roman"/>
      <family val="1"/>
    </font>
    <font>
      <b/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imes New Roman"/>
      <family val="1"/>
    </font>
    <font>
      <b/>
      <i/>
      <sz val="8"/>
      <color indexed="12"/>
      <name val="Arial"/>
      <family val="2"/>
    </font>
    <font>
      <sz val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i/>
      <sz val="10"/>
      <color rgb="FFFF0000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7A5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3" fillId="0" borderId="10" xfId="58" applyFont="1" applyBorder="1" applyAlignment="1">
      <alignment vertical="top" wrapText="1" readingOrder="1"/>
      <protection/>
    </xf>
    <xf numFmtId="0" fontId="3" fillId="0" borderId="11" xfId="58" applyFont="1" applyBorder="1" applyAlignment="1">
      <alignment vertical="top" wrapText="1" readingOrder="1"/>
      <protection/>
    </xf>
    <xf numFmtId="0" fontId="20" fillId="0" borderId="10" xfId="58" applyFont="1" applyBorder="1" applyAlignment="1">
      <alignment vertical="top" wrapText="1" readingOrder="1"/>
      <protection/>
    </xf>
    <xf numFmtId="0" fontId="32" fillId="0" borderId="12" xfId="58" applyFont="1" applyFill="1" applyBorder="1" applyAlignment="1">
      <alignment vertical="top" wrapText="1"/>
      <protection/>
    </xf>
    <xf numFmtId="0" fontId="8" fillId="33" borderId="13" xfId="58" applyFont="1" applyFill="1" applyBorder="1" applyAlignment="1">
      <alignment vertical="top" wrapText="1"/>
      <protection/>
    </xf>
    <xf numFmtId="0" fontId="2" fillId="0" borderId="14" xfId="58" applyFill="1" applyBorder="1" applyAlignment="1">
      <alignment vertical="top" wrapText="1"/>
      <protection/>
    </xf>
    <xf numFmtId="0" fontId="2" fillId="0" borderId="12" xfId="58" applyFill="1" applyBorder="1" applyAlignment="1">
      <alignment vertical="top" wrapText="1"/>
      <protection/>
    </xf>
    <xf numFmtId="0" fontId="11" fillId="34" borderId="12" xfId="58" applyFont="1" applyFill="1" applyBorder="1" applyAlignment="1">
      <alignment vertical="top" wrapText="1"/>
      <protection/>
    </xf>
    <xf numFmtId="0" fontId="18" fillId="34" borderId="12" xfId="58" applyFont="1" applyFill="1" applyBorder="1" applyAlignment="1">
      <alignment vertical="top" wrapText="1"/>
      <protection/>
    </xf>
    <xf numFmtId="2" fontId="73" fillId="0" borderId="0" xfId="0" applyNumberFormat="1" applyFont="1" applyAlignment="1">
      <alignment/>
    </xf>
    <xf numFmtId="2" fontId="73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justify" vertical="top" wrapText="1"/>
    </xf>
    <xf numFmtId="2" fontId="0" fillId="0" borderId="16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2" fontId="74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2" fontId="0" fillId="37" borderId="17" xfId="0" applyNumberForma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2" fontId="0" fillId="38" borderId="10" xfId="0" applyNumberFormat="1" applyFill="1" applyBorder="1" applyAlignment="1">
      <alignment/>
    </xf>
    <xf numFmtId="0" fontId="2" fillId="39" borderId="10" xfId="0" applyFont="1" applyFill="1" applyBorder="1" applyAlignment="1">
      <alignment horizontal="center" wrapText="1"/>
    </xf>
    <xf numFmtId="2" fontId="5" fillId="39" borderId="10" xfId="0" applyNumberFormat="1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justify" vertical="top" wrapText="1"/>
    </xf>
    <xf numFmtId="2" fontId="0" fillId="39" borderId="16" xfId="0" applyNumberFormat="1" applyFill="1" applyBorder="1" applyAlignment="1">
      <alignment/>
    </xf>
    <xf numFmtId="2" fontId="0" fillId="39" borderId="10" xfId="0" applyNumberForma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wrapText="1"/>
    </xf>
    <xf numFmtId="2" fontId="5" fillId="40" borderId="10" xfId="0" applyNumberFormat="1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justify" vertical="top" wrapText="1"/>
    </xf>
    <xf numFmtId="2" fontId="0" fillId="40" borderId="16" xfId="0" applyNumberFormat="1" applyFill="1" applyBorder="1" applyAlignment="1">
      <alignment/>
    </xf>
    <xf numFmtId="2" fontId="0" fillId="40" borderId="10" xfId="0" applyNumberFormat="1" applyFill="1" applyBorder="1" applyAlignment="1">
      <alignment/>
    </xf>
    <xf numFmtId="0" fontId="15" fillId="0" borderId="10" xfId="0" applyFont="1" applyFill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23" fillId="36" borderId="10" xfId="0" applyFont="1" applyFill="1" applyBorder="1" applyAlignment="1">
      <alignment/>
    </xf>
    <xf numFmtId="0" fontId="5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0" fillId="37" borderId="10" xfId="0" applyFill="1" applyBorder="1" applyAlignment="1">
      <alignment/>
    </xf>
    <xf numFmtId="0" fontId="5" fillId="0" borderId="12" xfId="0" applyFont="1" applyFill="1" applyBorder="1" applyAlignment="1">
      <alignment vertical="top" wrapText="1"/>
    </xf>
    <xf numFmtId="2" fontId="0" fillId="37" borderId="10" xfId="0" applyNumberFormat="1" applyFill="1" applyBorder="1" applyAlignment="1">
      <alignment/>
    </xf>
    <xf numFmtId="0" fontId="2" fillId="36" borderId="10" xfId="0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/>
    </xf>
    <xf numFmtId="2" fontId="12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2" fontId="5" fillId="40" borderId="11" xfId="0" applyNumberFormat="1" applyFont="1" applyFill="1" applyBorder="1" applyAlignment="1">
      <alignment horizontal="center" wrapText="1"/>
    </xf>
    <xf numFmtId="0" fontId="31" fillId="40" borderId="10" xfId="0" applyFont="1" applyFill="1" applyBorder="1" applyAlignment="1">
      <alignment horizontal="left" wrapText="1"/>
    </xf>
    <xf numFmtId="0" fontId="5" fillId="40" borderId="10" xfId="0" applyFont="1" applyFill="1" applyBorder="1" applyAlignment="1">
      <alignment horizontal="left" wrapText="1"/>
    </xf>
    <xf numFmtId="0" fontId="2" fillId="40" borderId="12" xfId="0" applyFont="1" applyFill="1" applyBorder="1" applyAlignment="1">
      <alignment horizontal="center" wrapText="1"/>
    </xf>
    <xf numFmtId="2" fontId="5" fillId="40" borderId="18" xfId="0" applyNumberFormat="1" applyFont="1" applyFill="1" applyBorder="1" applyAlignment="1">
      <alignment horizontal="center" wrapText="1"/>
    </xf>
    <xf numFmtId="0" fontId="5" fillId="4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2" fillId="40" borderId="19" xfId="0" applyFont="1" applyFill="1" applyBorder="1" applyAlignment="1">
      <alignment horizontal="center" wrapText="1"/>
    </xf>
    <xf numFmtId="2" fontId="5" fillId="40" borderId="2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2" fontId="0" fillId="33" borderId="17" xfId="0" applyNumberFormat="1" applyFill="1" applyBorder="1" applyAlignment="1">
      <alignment/>
    </xf>
    <xf numFmtId="0" fontId="2" fillId="36" borderId="10" xfId="0" applyFont="1" applyFill="1" applyBorder="1" applyAlignment="1">
      <alignment/>
    </xf>
    <xf numFmtId="0" fontId="5" fillId="40" borderId="10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vertical="top" wrapText="1"/>
    </xf>
    <xf numFmtId="2" fontId="26" fillId="0" borderId="16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2" fontId="28" fillId="35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2" fontId="26" fillId="33" borderId="17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4" fillId="41" borderId="10" xfId="0" applyFont="1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2" fontId="16" fillId="0" borderId="11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wrapText="1"/>
    </xf>
    <xf numFmtId="2" fontId="16" fillId="0" borderId="2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5" fillId="40" borderId="12" xfId="0" applyFont="1" applyFill="1" applyBorder="1" applyAlignment="1">
      <alignment vertical="top" wrapText="1"/>
    </xf>
    <xf numFmtId="0" fontId="17" fillId="40" borderId="12" xfId="0" applyFont="1" applyFill="1" applyBorder="1" applyAlignment="1">
      <alignment horizontal="center" wrapText="1"/>
    </xf>
    <xf numFmtId="2" fontId="16" fillId="40" borderId="20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vertical="top" wrapText="1"/>
    </xf>
    <xf numFmtId="0" fontId="26" fillId="40" borderId="10" xfId="0" applyFont="1" applyFill="1" applyBorder="1" applyAlignment="1">
      <alignment horizontal="center" wrapText="1"/>
    </xf>
    <xf numFmtId="2" fontId="10" fillId="40" borderId="11" xfId="0" applyNumberFormat="1" applyFont="1" applyFill="1" applyBorder="1" applyAlignment="1">
      <alignment horizontal="center" wrapText="1"/>
    </xf>
    <xf numFmtId="0" fontId="10" fillId="40" borderId="10" xfId="0" applyFont="1" applyFill="1" applyBorder="1" applyAlignment="1">
      <alignment horizontal="left" wrapText="1"/>
    </xf>
    <xf numFmtId="2" fontId="26" fillId="40" borderId="16" xfId="0" applyNumberFormat="1" applyFont="1" applyFill="1" applyBorder="1" applyAlignment="1">
      <alignment/>
    </xf>
    <xf numFmtId="2" fontId="26" fillId="40" borderId="10" xfId="0" applyNumberFormat="1" applyFont="1" applyFill="1" applyBorder="1" applyAlignment="1">
      <alignment/>
    </xf>
    <xf numFmtId="2" fontId="0" fillId="37" borderId="16" xfId="0" applyNumberFormat="1" applyFill="1" applyBorder="1" applyAlignment="1">
      <alignment/>
    </xf>
    <xf numFmtId="0" fontId="10" fillId="40" borderId="10" xfId="0" applyFont="1" applyFill="1" applyBorder="1" applyAlignment="1">
      <alignment vertical="top" wrapText="1"/>
    </xf>
    <xf numFmtId="2" fontId="26" fillId="40" borderId="16" xfId="0" applyNumberFormat="1" applyFont="1" applyFill="1" applyBorder="1" applyAlignment="1">
      <alignment wrapText="1"/>
    </xf>
    <xf numFmtId="2" fontId="26" fillId="40" borderId="10" xfId="0" applyNumberFormat="1" applyFont="1" applyFill="1" applyBorder="1" applyAlignment="1">
      <alignment wrapText="1"/>
    </xf>
    <xf numFmtId="2" fontId="28" fillId="35" borderId="10" xfId="0" applyNumberFormat="1" applyFont="1" applyFill="1" applyBorder="1" applyAlignment="1">
      <alignment wrapText="1"/>
    </xf>
    <xf numFmtId="2" fontId="29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35" borderId="10" xfId="0" applyFont="1" applyFill="1" applyBorder="1" applyAlignment="1">
      <alignment wrapText="1"/>
    </xf>
    <xf numFmtId="2" fontId="26" fillId="33" borderId="17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30" fillId="0" borderId="19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2" fontId="5" fillId="37" borderId="11" xfId="0" applyNumberFormat="1" applyFont="1" applyFill="1" applyBorder="1" applyAlignment="1">
      <alignment horizontal="center" wrapText="1"/>
    </xf>
    <xf numFmtId="2" fontId="5" fillId="37" borderId="10" xfId="0" applyNumberFormat="1" applyFont="1" applyFill="1" applyBorder="1" applyAlignment="1">
      <alignment horizontal="center" wrapText="1"/>
    </xf>
    <xf numFmtId="0" fontId="2" fillId="0" borderId="14" xfId="58" applyFont="1" applyFill="1" applyBorder="1" applyAlignment="1">
      <alignment vertical="top" wrapText="1"/>
      <protection/>
    </xf>
    <xf numFmtId="2" fontId="0" fillId="38" borderId="17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23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25" fillId="37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0" fillId="43" borderId="10" xfId="0" applyFill="1" applyBorder="1" applyAlignment="1">
      <alignment/>
    </xf>
    <xf numFmtId="2" fontId="29" fillId="36" borderId="10" xfId="0" applyNumberFormat="1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7" fillId="0" borderId="10" xfId="0" applyFont="1" applyFill="1" applyBorder="1" applyAlignment="1">
      <alignment vertical="top" wrapText="1"/>
    </xf>
    <xf numFmtId="0" fontId="2" fillId="41" borderId="10" xfId="0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17" fillId="0" borderId="12" xfId="0" applyFont="1" applyFill="1" applyBorder="1" applyAlignment="1">
      <alignment horizontal="center" wrapText="1"/>
    </xf>
    <xf numFmtId="0" fontId="0" fillId="37" borderId="10" xfId="0" applyNumberForma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0" xfId="0" applyFill="1" applyAlignment="1">
      <alignment/>
    </xf>
    <xf numFmtId="2" fontId="35" fillId="0" borderId="0" xfId="0" applyNumberFormat="1" applyFont="1" applyAlignment="1">
      <alignment/>
    </xf>
    <xf numFmtId="2" fontId="35" fillId="0" borderId="0" xfId="0" applyNumberFormat="1" applyFont="1" applyAlignment="1">
      <alignment horizontal="right"/>
    </xf>
    <xf numFmtId="1" fontId="35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26" fillId="44" borderId="10" xfId="0" applyFont="1" applyFill="1" applyBorder="1" applyAlignment="1">
      <alignment horizontal="center" wrapText="1"/>
    </xf>
    <xf numFmtId="2" fontId="10" fillId="44" borderId="11" xfId="0" applyNumberFormat="1" applyFont="1" applyFill="1" applyBorder="1" applyAlignment="1">
      <alignment horizontal="center" wrapText="1"/>
    </xf>
    <xf numFmtId="0" fontId="27" fillId="44" borderId="19" xfId="0" applyFont="1" applyFill="1" applyBorder="1" applyAlignment="1">
      <alignment vertical="top" wrapText="1"/>
    </xf>
    <xf numFmtId="2" fontId="26" fillId="44" borderId="16" xfId="0" applyNumberFormat="1" applyFont="1" applyFill="1" applyBorder="1" applyAlignment="1">
      <alignment/>
    </xf>
    <xf numFmtId="2" fontId="26" fillId="44" borderId="10" xfId="0" applyNumberFormat="1" applyFont="1" applyFill="1" applyBorder="1" applyAlignment="1">
      <alignment/>
    </xf>
    <xf numFmtId="2" fontId="28" fillId="44" borderId="10" xfId="0" applyNumberFormat="1" applyFont="1" applyFill="1" applyBorder="1" applyAlignment="1">
      <alignment/>
    </xf>
    <xf numFmtId="2" fontId="29" fillId="44" borderId="10" xfId="0" applyNumberFormat="1" applyFont="1" applyFill="1" applyBorder="1" applyAlignment="1">
      <alignment/>
    </xf>
    <xf numFmtId="2" fontId="8" fillId="44" borderId="10" xfId="0" applyNumberFormat="1" applyFont="1" applyFill="1" applyBorder="1" applyAlignment="1">
      <alignment/>
    </xf>
    <xf numFmtId="0" fontId="26" fillId="44" borderId="10" xfId="0" applyFont="1" applyFill="1" applyBorder="1" applyAlignment="1">
      <alignment/>
    </xf>
    <xf numFmtId="0" fontId="2" fillId="44" borderId="10" xfId="0" applyFont="1" applyFill="1" applyBorder="1" applyAlignment="1">
      <alignment horizontal="center" wrapText="1"/>
    </xf>
    <xf numFmtId="2" fontId="5" fillId="44" borderId="11" xfId="0" applyNumberFormat="1" applyFont="1" applyFill="1" applyBorder="1" applyAlignment="1">
      <alignment horizontal="center" wrapText="1"/>
    </xf>
    <xf numFmtId="0" fontId="5" fillId="44" borderId="10" xfId="0" applyFont="1" applyFill="1" applyBorder="1" applyAlignment="1">
      <alignment vertical="top" wrapText="1"/>
    </xf>
    <xf numFmtId="2" fontId="0" fillId="44" borderId="16" xfId="0" applyNumberFormat="1" applyFill="1" applyBorder="1" applyAlignment="1">
      <alignment/>
    </xf>
    <xf numFmtId="2" fontId="0" fillId="44" borderId="10" xfId="0" applyNumberFormat="1" applyFill="1" applyBorder="1" applyAlignment="1">
      <alignment/>
    </xf>
    <xf numFmtId="2" fontId="5" fillId="44" borderId="10" xfId="0" applyNumberFormat="1" applyFont="1" applyFill="1" applyBorder="1" applyAlignment="1">
      <alignment horizontal="center" wrapText="1"/>
    </xf>
    <xf numFmtId="168" fontId="35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0" fontId="5" fillId="44" borderId="10" xfId="0" applyFont="1" applyFill="1" applyBorder="1" applyAlignment="1">
      <alignment horizontal="left" wrapText="1"/>
    </xf>
    <xf numFmtId="0" fontId="2" fillId="44" borderId="12" xfId="0" applyFont="1" applyFill="1" applyBorder="1" applyAlignment="1">
      <alignment horizontal="center" wrapText="1"/>
    </xf>
    <xf numFmtId="2" fontId="5" fillId="44" borderId="18" xfId="0" applyNumberFormat="1" applyFont="1" applyFill="1" applyBorder="1" applyAlignment="1">
      <alignment horizontal="center" wrapText="1"/>
    </xf>
    <xf numFmtId="0" fontId="5" fillId="44" borderId="12" xfId="0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wrapText="1"/>
    </xf>
    <xf numFmtId="2" fontId="5" fillId="44" borderId="20" xfId="0" applyNumberFormat="1" applyFont="1" applyFill="1" applyBorder="1" applyAlignment="1">
      <alignment horizontal="center" wrapText="1"/>
    </xf>
    <xf numFmtId="0" fontId="26" fillId="44" borderId="12" xfId="0" applyFont="1" applyFill="1" applyBorder="1" applyAlignment="1">
      <alignment horizontal="center" wrapText="1"/>
    </xf>
    <xf numFmtId="0" fontId="27" fillId="44" borderId="10" xfId="0" applyFont="1" applyFill="1" applyBorder="1" applyAlignment="1">
      <alignment vertical="top" wrapText="1"/>
    </xf>
    <xf numFmtId="0" fontId="10" fillId="44" borderId="10" xfId="0" applyFont="1" applyFill="1" applyBorder="1" applyAlignment="1">
      <alignment horizontal="left" wrapText="1"/>
    </xf>
    <xf numFmtId="0" fontId="10" fillId="44" borderId="10" xfId="0" applyFont="1" applyFill="1" applyBorder="1" applyAlignment="1">
      <alignment vertical="top" wrapText="1"/>
    </xf>
    <xf numFmtId="2" fontId="26" fillId="44" borderId="16" xfId="0" applyNumberFormat="1" applyFont="1" applyFill="1" applyBorder="1" applyAlignment="1">
      <alignment wrapText="1"/>
    </xf>
    <xf numFmtId="2" fontId="26" fillId="44" borderId="10" xfId="0" applyNumberFormat="1" applyFont="1" applyFill="1" applyBorder="1" applyAlignment="1">
      <alignment wrapText="1"/>
    </xf>
    <xf numFmtId="2" fontId="28" fillId="44" borderId="10" xfId="0" applyNumberFormat="1" applyFont="1" applyFill="1" applyBorder="1" applyAlignment="1">
      <alignment wrapText="1"/>
    </xf>
    <xf numFmtId="2" fontId="29" fillId="44" borderId="10" xfId="0" applyNumberFormat="1" applyFont="1" applyFill="1" applyBorder="1" applyAlignment="1">
      <alignment wrapText="1"/>
    </xf>
    <xf numFmtId="0" fontId="26" fillId="44" borderId="10" xfId="0" applyFont="1" applyFill="1" applyBorder="1" applyAlignment="1">
      <alignment wrapText="1"/>
    </xf>
    <xf numFmtId="0" fontId="5" fillId="44" borderId="10" xfId="0" applyFont="1" applyFill="1" applyBorder="1" applyAlignment="1">
      <alignment horizontal="justify" vertical="top" wrapText="1"/>
    </xf>
    <xf numFmtId="2" fontId="12" fillId="44" borderId="10" xfId="0" applyNumberFormat="1" applyFont="1" applyFill="1" applyBorder="1" applyAlignment="1">
      <alignment/>
    </xf>
    <xf numFmtId="0" fontId="0" fillId="44" borderId="10" xfId="0" applyFill="1" applyBorder="1" applyAlignment="1">
      <alignment/>
    </xf>
    <xf numFmtId="2" fontId="0" fillId="44" borderId="17" xfId="0" applyNumberFormat="1" applyFill="1" applyBorder="1" applyAlignment="1">
      <alignment/>
    </xf>
    <xf numFmtId="0" fontId="0" fillId="45" borderId="10" xfId="0" applyFill="1" applyBorder="1" applyAlignment="1">
      <alignment/>
    </xf>
    <xf numFmtId="0" fontId="2" fillId="45" borderId="10" xfId="0" applyFont="1" applyFill="1" applyBorder="1" applyAlignment="1">
      <alignment/>
    </xf>
    <xf numFmtId="0" fontId="0" fillId="46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aprastas 2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1"/>
  <sheetViews>
    <sheetView zoomScalePageLayoutView="0" workbookViewId="0" topLeftCell="A1">
      <pane xSplit="4" ySplit="1" topLeftCell="E28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52" sqref="D52"/>
    </sheetView>
  </sheetViews>
  <sheetFormatPr defaultColWidth="9.140625" defaultRowHeight="15"/>
  <cols>
    <col min="1" max="1" width="4.00390625" style="0" hidden="1" customWidth="1"/>
    <col min="2" max="2" width="4.7109375" style="0" customWidth="1"/>
    <col min="3" max="3" width="6.421875" style="0" customWidth="1"/>
    <col min="4" max="4" width="19.7109375" style="0" customWidth="1"/>
    <col min="5" max="6" width="7.421875" style="0" customWidth="1"/>
    <col min="7" max="7" width="8.00390625" style="0" customWidth="1"/>
    <col min="8" max="8" width="7.140625" style="0" customWidth="1"/>
    <col min="9" max="9" width="7.421875" style="0" customWidth="1"/>
    <col min="10" max="10" width="6.57421875" style="0" customWidth="1"/>
    <col min="11" max="11" width="9.8515625" style="0" customWidth="1"/>
    <col min="12" max="14" width="7.421875" style="0" customWidth="1"/>
    <col min="15" max="15" width="6.421875" style="0" customWidth="1"/>
    <col min="16" max="16" width="6.8515625" style="0" customWidth="1"/>
    <col min="17" max="17" width="6.28125" style="0" customWidth="1"/>
    <col min="18" max="18" width="6.57421875" style="0" customWidth="1"/>
    <col min="19" max="19" width="6.7109375" style="0" customWidth="1"/>
    <col min="20" max="20" width="10.28125" style="0" customWidth="1"/>
  </cols>
  <sheetData>
    <row r="1" spans="1:20" ht="137.25" thickBot="1">
      <c r="A1" s="3" t="s">
        <v>262</v>
      </c>
      <c r="B1" s="3" t="s">
        <v>0</v>
      </c>
      <c r="C1" s="2" t="s">
        <v>1</v>
      </c>
      <c r="D1" s="1" t="s">
        <v>2</v>
      </c>
      <c r="E1" s="6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8" t="s">
        <v>257</v>
      </c>
      <c r="L1" s="4" t="s">
        <v>9</v>
      </c>
      <c r="M1" s="4" t="s">
        <v>10</v>
      </c>
      <c r="N1" s="4" t="s">
        <v>11</v>
      </c>
      <c r="O1" s="9" t="s">
        <v>258</v>
      </c>
      <c r="P1" s="7" t="s">
        <v>12</v>
      </c>
      <c r="Q1" s="7" t="s">
        <v>13</v>
      </c>
      <c r="R1" s="7" t="s">
        <v>14</v>
      </c>
      <c r="S1" s="8" t="s">
        <v>259</v>
      </c>
      <c r="T1" s="5" t="s">
        <v>260</v>
      </c>
    </row>
    <row r="2" spans="1:20" ht="17.25" customHeight="1" thickBot="1" thickTop="1">
      <c r="A2">
        <v>1</v>
      </c>
      <c r="B2" s="12">
        <v>1</v>
      </c>
      <c r="C2" s="13">
        <v>11.94</v>
      </c>
      <c r="D2" s="14" t="s">
        <v>15</v>
      </c>
      <c r="E2" s="15">
        <v>72.64</v>
      </c>
      <c r="F2" s="16">
        <v>119.39999999999999</v>
      </c>
      <c r="G2" s="16">
        <v>167.16</v>
      </c>
      <c r="H2" s="16">
        <v>167.16</v>
      </c>
      <c r="I2" s="16">
        <v>0</v>
      </c>
      <c r="J2" s="16">
        <v>0</v>
      </c>
      <c r="K2" s="17">
        <v>316.40999999999997</v>
      </c>
      <c r="L2" s="18">
        <v>25</v>
      </c>
      <c r="M2" s="19">
        <v>12</v>
      </c>
      <c r="N2" s="19">
        <v>30</v>
      </c>
      <c r="O2" s="17">
        <v>24.742040000000003</v>
      </c>
      <c r="P2" s="20">
        <v>20</v>
      </c>
      <c r="Q2" s="20">
        <v>20</v>
      </c>
      <c r="R2" s="21">
        <v>0</v>
      </c>
      <c r="S2" s="22">
        <v>20</v>
      </c>
      <c r="T2" s="23">
        <v>361.15203999999994</v>
      </c>
    </row>
    <row r="3" spans="1:20" ht="17.25" customHeight="1" thickBot="1" thickTop="1">
      <c r="A3">
        <v>2</v>
      </c>
      <c r="B3" s="12">
        <v>2</v>
      </c>
      <c r="C3" s="24">
        <v>8.8</v>
      </c>
      <c r="D3" s="25" t="s">
        <v>16</v>
      </c>
      <c r="E3" s="15">
        <v>37.999984000000005</v>
      </c>
      <c r="F3" s="16">
        <v>88</v>
      </c>
      <c r="G3" s="16">
        <v>123.20000000000002</v>
      </c>
      <c r="H3" s="16">
        <v>123.20000000000002</v>
      </c>
      <c r="I3" s="16">
        <v>123.20000000000002</v>
      </c>
      <c r="J3" s="16">
        <v>0</v>
      </c>
      <c r="K3" s="17">
        <v>125.80001600000003</v>
      </c>
      <c r="L3" s="19">
        <v>24.992</v>
      </c>
      <c r="M3" s="19">
        <v>12</v>
      </c>
      <c r="N3" s="19">
        <v>30</v>
      </c>
      <c r="O3" s="17">
        <v>11.668800000000005</v>
      </c>
      <c r="P3" s="21">
        <v>20</v>
      </c>
      <c r="Q3" s="21">
        <v>20</v>
      </c>
      <c r="R3" s="21">
        <v>20</v>
      </c>
      <c r="S3" s="22">
        <v>0</v>
      </c>
      <c r="T3" s="23">
        <v>137.46881600000003</v>
      </c>
    </row>
    <row r="4" spans="1:20" ht="17.25" customHeight="1" thickBot="1" thickTop="1">
      <c r="A4">
        <v>3</v>
      </c>
      <c r="B4" s="12">
        <v>3</v>
      </c>
      <c r="C4" s="24">
        <v>7</v>
      </c>
      <c r="D4" s="26" t="s">
        <v>17</v>
      </c>
      <c r="E4" s="15">
        <v>43</v>
      </c>
      <c r="F4" s="16">
        <v>70</v>
      </c>
      <c r="G4" s="16">
        <v>98</v>
      </c>
      <c r="H4" s="16">
        <v>98</v>
      </c>
      <c r="I4" s="16">
        <v>98</v>
      </c>
      <c r="J4" s="27">
        <v>87.5</v>
      </c>
      <c r="K4" s="17">
        <v>0</v>
      </c>
      <c r="L4" s="19">
        <v>25</v>
      </c>
      <c r="M4" s="19">
        <v>12</v>
      </c>
      <c r="N4" s="19">
        <v>30</v>
      </c>
      <c r="O4" s="17">
        <v>4.162000000000006</v>
      </c>
      <c r="P4" s="21">
        <v>20</v>
      </c>
      <c r="Q4" s="21">
        <v>20</v>
      </c>
      <c r="R4" s="21">
        <v>20</v>
      </c>
      <c r="S4" s="22">
        <v>0</v>
      </c>
      <c r="T4" s="23">
        <v>4.162000000000006</v>
      </c>
    </row>
    <row r="5" spans="1:20" ht="17.25" customHeight="1" thickBot="1" thickTop="1">
      <c r="A5">
        <v>4</v>
      </c>
      <c r="B5" s="28">
        <v>4</v>
      </c>
      <c r="C5" s="29">
        <v>6</v>
      </c>
      <c r="D5" s="30" t="s">
        <v>18</v>
      </c>
      <c r="E5" s="31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17">
        <v>424</v>
      </c>
      <c r="L5" s="19">
        <v>0</v>
      </c>
      <c r="M5" s="19">
        <v>0</v>
      </c>
      <c r="N5" s="19">
        <v>0</v>
      </c>
      <c r="O5" s="17">
        <v>66.99600000000001</v>
      </c>
      <c r="P5" s="21">
        <v>0</v>
      </c>
      <c r="Q5" s="21">
        <v>0</v>
      </c>
      <c r="R5" s="21">
        <v>0</v>
      </c>
      <c r="S5" s="22">
        <v>60</v>
      </c>
      <c r="T5" s="23">
        <v>550.996</v>
      </c>
    </row>
    <row r="6" spans="1:20" ht="17.25" customHeight="1" thickBot="1" thickTop="1">
      <c r="A6">
        <v>5</v>
      </c>
      <c r="B6" s="12">
        <v>5</v>
      </c>
      <c r="C6" s="33">
        <v>6.2</v>
      </c>
      <c r="D6" s="25" t="s">
        <v>19</v>
      </c>
      <c r="E6" s="15">
        <v>38</v>
      </c>
      <c r="F6" s="16">
        <v>62</v>
      </c>
      <c r="G6" s="16">
        <v>86.8</v>
      </c>
      <c r="H6" s="16">
        <v>86.8</v>
      </c>
      <c r="I6" s="16">
        <v>86.8</v>
      </c>
      <c r="J6" s="27">
        <v>77.5</v>
      </c>
      <c r="K6" s="17">
        <v>0.1999999999999318</v>
      </c>
      <c r="L6" s="19">
        <v>25</v>
      </c>
      <c r="M6" s="19">
        <v>12</v>
      </c>
      <c r="N6" s="19">
        <v>32</v>
      </c>
      <c r="O6" s="17">
        <v>-1.1707999999999998</v>
      </c>
      <c r="P6" s="21">
        <v>20</v>
      </c>
      <c r="Q6" s="21">
        <v>20</v>
      </c>
      <c r="R6" s="34">
        <v>20</v>
      </c>
      <c r="S6" s="22">
        <v>0</v>
      </c>
      <c r="T6" s="23">
        <v>-0.970800000000068</v>
      </c>
    </row>
    <row r="7" spans="1:20" ht="17.25" customHeight="1" thickBot="1" thickTop="1">
      <c r="A7">
        <v>6</v>
      </c>
      <c r="B7" s="35">
        <v>6</v>
      </c>
      <c r="C7" s="36">
        <v>6</v>
      </c>
      <c r="D7" s="37" t="s">
        <v>20</v>
      </c>
      <c r="E7" s="38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7">
        <v>424</v>
      </c>
      <c r="L7" s="19">
        <v>24.996000000000002</v>
      </c>
      <c r="M7" s="19">
        <v>12</v>
      </c>
      <c r="N7" s="19">
        <v>0</v>
      </c>
      <c r="O7" s="17">
        <v>30.000000000000007</v>
      </c>
      <c r="P7" s="21">
        <v>0</v>
      </c>
      <c r="Q7" s="21">
        <v>0</v>
      </c>
      <c r="R7" s="21">
        <v>0</v>
      </c>
      <c r="S7" s="22">
        <v>60</v>
      </c>
      <c r="T7" s="23">
        <v>514</v>
      </c>
    </row>
    <row r="8" spans="1:20" ht="17.25" customHeight="1" thickBot="1" thickTop="1">
      <c r="A8">
        <v>7</v>
      </c>
      <c r="B8" s="12">
        <v>7</v>
      </c>
      <c r="C8" s="33">
        <v>6</v>
      </c>
      <c r="D8" s="25" t="s">
        <v>21</v>
      </c>
      <c r="E8" s="15">
        <v>37</v>
      </c>
      <c r="F8" s="16">
        <v>60</v>
      </c>
      <c r="G8" s="16">
        <v>84</v>
      </c>
      <c r="H8" s="16">
        <v>84</v>
      </c>
      <c r="I8" s="16">
        <v>0</v>
      </c>
      <c r="J8" s="16">
        <v>0</v>
      </c>
      <c r="K8" s="17">
        <v>159</v>
      </c>
      <c r="L8" s="19">
        <v>24.996000000000002</v>
      </c>
      <c r="M8" s="19">
        <v>12</v>
      </c>
      <c r="N8" s="19">
        <v>30</v>
      </c>
      <c r="O8" s="17">
        <v>0</v>
      </c>
      <c r="P8" s="21">
        <v>0</v>
      </c>
      <c r="Q8" s="21">
        <v>20</v>
      </c>
      <c r="R8" s="21">
        <v>0</v>
      </c>
      <c r="S8" s="22">
        <v>40</v>
      </c>
      <c r="T8" s="23">
        <v>199</v>
      </c>
    </row>
    <row r="9" spans="1:20" ht="17.25" customHeight="1" thickBot="1" thickTop="1">
      <c r="A9">
        <v>8</v>
      </c>
      <c r="B9" s="12">
        <v>8</v>
      </c>
      <c r="C9" s="33">
        <v>6</v>
      </c>
      <c r="D9" s="40" t="s">
        <v>22</v>
      </c>
      <c r="E9" s="15">
        <v>37</v>
      </c>
      <c r="F9" s="16">
        <v>60</v>
      </c>
      <c r="G9" s="16">
        <v>84</v>
      </c>
      <c r="H9" s="16">
        <v>84</v>
      </c>
      <c r="I9" s="16">
        <v>84</v>
      </c>
      <c r="J9" s="16">
        <v>0</v>
      </c>
      <c r="K9" s="17">
        <v>75</v>
      </c>
      <c r="L9" s="19">
        <v>30</v>
      </c>
      <c r="M9" s="19">
        <v>12</v>
      </c>
      <c r="N9" s="19">
        <v>30</v>
      </c>
      <c r="O9" s="17">
        <v>-5.003999999999991</v>
      </c>
      <c r="P9" s="21">
        <v>20</v>
      </c>
      <c r="Q9" s="21">
        <v>20</v>
      </c>
      <c r="R9" s="21">
        <v>20</v>
      </c>
      <c r="S9" s="22">
        <v>0</v>
      </c>
      <c r="T9" s="23">
        <v>69.99600000000001</v>
      </c>
    </row>
    <row r="10" spans="1:20" ht="17.25" customHeight="1" thickBot="1" thickTop="1">
      <c r="A10">
        <v>9</v>
      </c>
      <c r="B10" s="12">
        <v>9</v>
      </c>
      <c r="C10" s="41">
        <v>6</v>
      </c>
      <c r="D10" s="42" t="s">
        <v>23</v>
      </c>
      <c r="E10" s="15">
        <v>37</v>
      </c>
      <c r="F10" s="16">
        <v>60</v>
      </c>
      <c r="G10" s="16">
        <v>84</v>
      </c>
      <c r="H10" s="16">
        <v>84</v>
      </c>
      <c r="I10" s="16">
        <v>0</v>
      </c>
      <c r="J10" s="16">
        <v>0</v>
      </c>
      <c r="K10" s="17">
        <v>159</v>
      </c>
      <c r="L10" s="19">
        <v>24.996000000000002</v>
      </c>
      <c r="M10" s="19">
        <v>12</v>
      </c>
      <c r="N10" s="19">
        <v>30</v>
      </c>
      <c r="O10" s="17">
        <v>0</v>
      </c>
      <c r="P10" s="21">
        <v>0</v>
      </c>
      <c r="Q10" s="21">
        <v>20</v>
      </c>
      <c r="R10" s="21">
        <v>0</v>
      </c>
      <c r="S10" s="22">
        <v>40</v>
      </c>
      <c r="T10" s="23">
        <v>199</v>
      </c>
    </row>
    <row r="11" spans="1:20" ht="17.25" customHeight="1" thickBot="1" thickTop="1">
      <c r="A11">
        <v>10</v>
      </c>
      <c r="B11" s="12">
        <v>10</v>
      </c>
      <c r="C11" s="41">
        <v>6</v>
      </c>
      <c r="D11" s="43" t="s">
        <v>24</v>
      </c>
      <c r="E11" s="15">
        <v>37</v>
      </c>
      <c r="F11" s="16">
        <v>60</v>
      </c>
      <c r="G11" s="16">
        <v>84</v>
      </c>
      <c r="H11" s="16">
        <v>84</v>
      </c>
      <c r="I11" s="16">
        <v>84</v>
      </c>
      <c r="J11" s="16">
        <v>0</v>
      </c>
      <c r="K11" s="17">
        <v>75</v>
      </c>
      <c r="L11" s="19">
        <v>24.996000000000002</v>
      </c>
      <c r="M11" s="19">
        <v>12</v>
      </c>
      <c r="N11" s="19">
        <v>0</v>
      </c>
      <c r="O11" s="17">
        <v>30.000000000000007</v>
      </c>
      <c r="P11" s="44"/>
      <c r="Q11" s="44"/>
      <c r="R11" s="44"/>
      <c r="S11" s="22"/>
      <c r="T11" s="23">
        <v>105</v>
      </c>
    </row>
    <row r="12" spans="1:20" ht="17.25" customHeight="1" thickBot="1" thickTop="1">
      <c r="A12">
        <v>11</v>
      </c>
      <c r="B12" s="45">
        <v>11</v>
      </c>
      <c r="C12" s="46">
        <v>6</v>
      </c>
      <c r="D12" s="43" t="s">
        <v>24</v>
      </c>
      <c r="E12" s="15">
        <v>37</v>
      </c>
      <c r="F12" s="16">
        <v>60</v>
      </c>
      <c r="G12" s="16">
        <v>84</v>
      </c>
      <c r="H12" s="16">
        <v>84</v>
      </c>
      <c r="I12" s="16">
        <v>84</v>
      </c>
      <c r="J12" s="16">
        <v>0</v>
      </c>
      <c r="K12" s="17">
        <v>75</v>
      </c>
      <c r="L12" s="19">
        <v>24.996000000000002</v>
      </c>
      <c r="M12" s="19">
        <v>12</v>
      </c>
      <c r="N12" s="19">
        <v>0</v>
      </c>
      <c r="O12" s="17">
        <v>30.000000000000007</v>
      </c>
      <c r="P12" s="47">
        <v>20</v>
      </c>
      <c r="Q12" s="20">
        <v>20</v>
      </c>
      <c r="R12" s="21">
        <v>0</v>
      </c>
      <c r="S12" s="22">
        <v>20</v>
      </c>
      <c r="T12" s="23">
        <v>125</v>
      </c>
    </row>
    <row r="13" spans="1:20" ht="17.25" customHeight="1" thickBot="1" thickTop="1">
      <c r="A13">
        <v>12</v>
      </c>
      <c r="B13" s="12">
        <v>12</v>
      </c>
      <c r="C13" s="33">
        <v>6</v>
      </c>
      <c r="D13" s="48" t="s">
        <v>24</v>
      </c>
      <c r="E13" s="15">
        <v>37</v>
      </c>
      <c r="F13" s="16">
        <v>60</v>
      </c>
      <c r="G13" s="16">
        <v>84</v>
      </c>
      <c r="H13" s="16">
        <v>84</v>
      </c>
      <c r="I13" s="16">
        <v>84</v>
      </c>
      <c r="J13" s="16">
        <v>0</v>
      </c>
      <c r="K13" s="17">
        <v>75</v>
      </c>
      <c r="L13" s="19">
        <v>24.996000000000002</v>
      </c>
      <c r="M13" s="19">
        <v>12</v>
      </c>
      <c r="N13" s="19">
        <v>0</v>
      </c>
      <c r="O13" s="17">
        <v>30.000000000000007</v>
      </c>
      <c r="P13" s="44"/>
      <c r="Q13" s="44"/>
      <c r="R13" s="44"/>
      <c r="S13" s="22"/>
      <c r="T13" s="23">
        <v>105</v>
      </c>
    </row>
    <row r="14" spans="1:20" ht="17.25" customHeight="1" thickBot="1" thickTop="1">
      <c r="A14">
        <v>13</v>
      </c>
      <c r="B14" s="49">
        <v>13</v>
      </c>
      <c r="C14" s="50">
        <v>6</v>
      </c>
      <c r="D14" s="51" t="s">
        <v>25</v>
      </c>
      <c r="E14" s="15">
        <v>37</v>
      </c>
      <c r="F14" s="16">
        <v>60</v>
      </c>
      <c r="G14" s="16">
        <v>84</v>
      </c>
      <c r="H14" s="16">
        <v>84</v>
      </c>
      <c r="I14" s="16">
        <v>84</v>
      </c>
      <c r="J14" s="27">
        <v>75</v>
      </c>
      <c r="K14" s="17">
        <v>0</v>
      </c>
      <c r="L14" s="19">
        <v>24.996000000000002</v>
      </c>
      <c r="M14" s="19">
        <v>12</v>
      </c>
      <c r="N14" s="19">
        <v>30</v>
      </c>
      <c r="O14" s="17">
        <v>0</v>
      </c>
      <c r="P14" s="21">
        <v>0</v>
      </c>
      <c r="Q14" s="21">
        <v>20</v>
      </c>
      <c r="R14" s="20">
        <v>20</v>
      </c>
      <c r="S14" s="22">
        <v>20</v>
      </c>
      <c r="T14" s="23">
        <v>20</v>
      </c>
    </row>
    <row r="15" spans="1:20" ht="17.25" customHeight="1" thickBot="1" thickTop="1">
      <c r="A15">
        <v>14</v>
      </c>
      <c r="B15" s="12">
        <v>14</v>
      </c>
      <c r="C15" s="41">
        <v>6</v>
      </c>
      <c r="D15" s="51" t="s">
        <v>26</v>
      </c>
      <c r="E15" s="15">
        <v>60</v>
      </c>
      <c r="F15" s="16">
        <v>84</v>
      </c>
      <c r="G15" s="16">
        <v>84</v>
      </c>
      <c r="H15" s="16">
        <v>84</v>
      </c>
      <c r="I15" s="16">
        <v>0</v>
      </c>
      <c r="J15" s="16">
        <v>0</v>
      </c>
      <c r="K15" s="17">
        <v>112</v>
      </c>
      <c r="L15" s="19">
        <v>24.996000000000002</v>
      </c>
      <c r="M15" s="19">
        <v>12</v>
      </c>
      <c r="N15" s="19">
        <v>30</v>
      </c>
      <c r="O15" s="17">
        <v>0</v>
      </c>
      <c r="P15" s="21">
        <v>20</v>
      </c>
      <c r="Q15" s="21">
        <v>20</v>
      </c>
      <c r="R15" s="21">
        <v>0</v>
      </c>
      <c r="S15" s="22">
        <v>20</v>
      </c>
      <c r="T15" s="23">
        <v>132</v>
      </c>
    </row>
    <row r="16" spans="1:20" ht="17.25" customHeight="1" thickBot="1" thickTop="1">
      <c r="A16">
        <v>15</v>
      </c>
      <c r="B16" s="12">
        <v>15</v>
      </c>
      <c r="C16" s="41">
        <v>6</v>
      </c>
      <c r="D16" s="51" t="s">
        <v>27</v>
      </c>
      <c r="E16" s="15">
        <v>37</v>
      </c>
      <c r="F16" s="16">
        <v>60</v>
      </c>
      <c r="G16" s="16">
        <v>84</v>
      </c>
      <c r="H16" s="16">
        <v>84</v>
      </c>
      <c r="I16" s="16">
        <v>84</v>
      </c>
      <c r="J16" s="16">
        <v>0</v>
      </c>
      <c r="K16" s="17">
        <v>75</v>
      </c>
      <c r="L16" s="19">
        <v>24.996000000000002</v>
      </c>
      <c r="M16" s="19">
        <v>12</v>
      </c>
      <c r="N16" s="19">
        <v>30</v>
      </c>
      <c r="O16" s="17">
        <v>0</v>
      </c>
      <c r="P16" s="44"/>
      <c r="Q16" s="44"/>
      <c r="R16" s="44"/>
      <c r="S16" s="22"/>
      <c r="T16" s="23">
        <v>75</v>
      </c>
    </row>
    <row r="17" spans="1:20" ht="17.25" customHeight="1" thickBot="1" thickTop="1">
      <c r="A17">
        <v>16</v>
      </c>
      <c r="B17" s="12">
        <v>16</v>
      </c>
      <c r="C17" s="41">
        <v>6.11</v>
      </c>
      <c r="D17" s="51" t="s">
        <v>28</v>
      </c>
      <c r="E17" s="15">
        <v>38</v>
      </c>
      <c r="F17" s="16">
        <v>60</v>
      </c>
      <c r="G17" s="16">
        <v>85.54</v>
      </c>
      <c r="H17" s="16">
        <v>85.54</v>
      </c>
      <c r="I17" s="16">
        <v>85.54</v>
      </c>
      <c r="J17" s="27">
        <v>77.77</v>
      </c>
      <c r="K17" s="17">
        <v>-0.6350000000000477</v>
      </c>
      <c r="L17" s="19">
        <v>25.448150000000002</v>
      </c>
      <c r="M17" s="19">
        <v>12</v>
      </c>
      <c r="N17" s="19">
        <v>30</v>
      </c>
      <c r="O17" s="17">
        <v>0</v>
      </c>
      <c r="P17" s="52">
        <v>20</v>
      </c>
      <c r="Q17" s="52">
        <v>20</v>
      </c>
      <c r="R17" s="52">
        <v>20</v>
      </c>
      <c r="S17" s="22">
        <v>0</v>
      </c>
      <c r="T17" s="23">
        <v>-0.6350000000000477</v>
      </c>
    </row>
    <row r="18" spans="1:20" ht="17.25" customHeight="1" thickBot="1" thickTop="1">
      <c r="A18">
        <v>17</v>
      </c>
      <c r="B18" s="12">
        <v>17</v>
      </c>
      <c r="C18" s="41">
        <v>6</v>
      </c>
      <c r="D18" s="51" t="s">
        <v>29</v>
      </c>
      <c r="E18" s="15">
        <v>37</v>
      </c>
      <c r="F18" s="16">
        <v>60</v>
      </c>
      <c r="G18" s="16">
        <v>84</v>
      </c>
      <c r="H18" s="16">
        <v>84</v>
      </c>
      <c r="I18" s="16">
        <v>84</v>
      </c>
      <c r="J18" s="27">
        <v>75</v>
      </c>
      <c r="K18" s="17">
        <v>0</v>
      </c>
      <c r="L18" s="19">
        <v>24.996000000000002</v>
      </c>
      <c r="M18" s="19">
        <v>12</v>
      </c>
      <c r="N18" s="19">
        <v>30</v>
      </c>
      <c r="O18" s="17">
        <v>0</v>
      </c>
      <c r="P18" s="21">
        <v>0</v>
      </c>
      <c r="Q18" s="21">
        <v>0</v>
      </c>
      <c r="R18" s="20">
        <v>20</v>
      </c>
      <c r="S18" s="22">
        <v>40</v>
      </c>
      <c r="T18" s="23">
        <v>40</v>
      </c>
    </row>
    <row r="19" spans="1:20" ht="17.25" customHeight="1" thickBot="1" thickTop="1">
      <c r="A19">
        <v>18</v>
      </c>
      <c r="B19" s="12">
        <v>18</v>
      </c>
      <c r="C19" s="41">
        <v>6</v>
      </c>
      <c r="D19" s="51" t="s">
        <v>30</v>
      </c>
      <c r="E19" s="15">
        <v>37</v>
      </c>
      <c r="F19" s="16">
        <v>60</v>
      </c>
      <c r="G19" s="16">
        <v>84</v>
      </c>
      <c r="H19" s="16">
        <v>0</v>
      </c>
      <c r="I19" s="16">
        <v>0</v>
      </c>
      <c r="J19" s="16">
        <v>0</v>
      </c>
      <c r="K19" s="17">
        <v>243</v>
      </c>
      <c r="L19" s="19">
        <v>24.996000000000002</v>
      </c>
      <c r="M19" s="19">
        <v>12</v>
      </c>
      <c r="N19" s="19">
        <v>30</v>
      </c>
      <c r="O19" s="17">
        <v>0</v>
      </c>
      <c r="P19" s="21">
        <v>0</v>
      </c>
      <c r="Q19" s="21">
        <v>0</v>
      </c>
      <c r="R19" s="21">
        <v>0</v>
      </c>
      <c r="S19" s="22">
        <v>60</v>
      </c>
      <c r="T19" s="23">
        <v>303</v>
      </c>
    </row>
    <row r="20" spans="1:20" ht="17.25" customHeight="1" thickBot="1" thickTop="1">
      <c r="A20">
        <v>19</v>
      </c>
      <c r="B20" s="12" t="s">
        <v>31</v>
      </c>
      <c r="C20" s="41">
        <v>5.75</v>
      </c>
      <c r="D20" s="51" t="s">
        <v>32</v>
      </c>
      <c r="E20" s="15">
        <v>37</v>
      </c>
      <c r="F20" s="16">
        <v>60</v>
      </c>
      <c r="G20" s="16">
        <v>84</v>
      </c>
      <c r="H20" s="16">
        <v>0</v>
      </c>
      <c r="I20" s="16">
        <v>0</v>
      </c>
      <c r="J20" s="16">
        <v>0</v>
      </c>
      <c r="K20" s="17">
        <v>225.375</v>
      </c>
      <c r="L20" s="19">
        <v>25</v>
      </c>
      <c r="M20" s="19">
        <v>12</v>
      </c>
      <c r="N20" s="19">
        <v>30</v>
      </c>
      <c r="O20" s="17">
        <v>-1.045500000000004</v>
      </c>
      <c r="P20" s="21">
        <v>20</v>
      </c>
      <c r="Q20" s="21">
        <v>20</v>
      </c>
      <c r="R20" s="21">
        <v>20</v>
      </c>
      <c r="S20" s="22">
        <v>0</v>
      </c>
      <c r="T20" s="23">
        <v>224.3295</v>
      </c>
    </row>
    <row r="21" spans="1:20" ht="17.25" customHeight="1" thickBot="1" thickTop="1">
      <c r="A21">
        <v>20</v>
      </c>
      <c r="B21" s="12">
        <v>19</v>
      </c>
      <c r="C21" s="41">
        <v>6</v>
      </c>
      <c r="D21" s="51" t="s">
        <v>33</v>
      </c>
      <c r="E21" s="15">
        <v>37</v>
      </c>
      <c r="F21" s="16">
        <v>60</v>
      </c>
      <c r="G21" s="16">
        <v>84</v>
      </c>
      <c r="H21" s="16">
        <v>84</v>
      </c>
      <c r="I21" s="16">
        <v>84</v>
      </c>
      <c r="J21" s="16">
        <v>0</v>
      </c>
      <c r="K21" s="17">
        <v>75</v>
      </c>
      <c r="L21" s="19">
        <v>24.996000000000002</v>
      </c>
      <c r="M21" s="19">
        <v>12</v>
      </c>
      <c r="N21" s="19">
        <v>30</v>
      </c>
      <c r="O21" s="17">
        <v>0</v>
      </c>
      <c r="P21" s="21">
        <v>20</v>
      </c>
      <c r="Q21" s="21">
        <v>0</v>
      </c>
      <c r="R21" s="21">
        <v>20</v>
      </c>
      <c r="S21" s="22">
        <v>20</v>
      </c>
      <c r="T21" s="23">
        <v>95</v>
      </c>
    </row>
    <row r="22" spans="1:20" ht="17.25" customHeight="1" thickBot="1" thickTop="1">
      <c r="A22">
        <v>21</v>
      </c>
      <c r="B22" s="12">
        <v>20</v>
      </c>
      <c r="C22" s="46">
        <v>6</v>
      </c>
      <c r="D22" s="53" t="s">
        <v>34</v>
      </c>
      <c r="E22" s="15">
        <v>37</v>
      </c>
      <c r="F22" s="16">
        <v>60</v>
      </c>
      <c r="G22" s="16">
        <v>84</v>
      </c>
      <c r="H22" s="16">
        <v>84</v>
      </c>
      <c r="I22" s="16">
        <v>84</v>
      </c>
      <c r="J22" s="54">
        <v>74</v>
      </c>
      <c r="K22" s="17">
        <v>1</v>
      </c>
      <c r="L22" s="19">
        <v>24.996000000000002</v>
      </c>
      <c r="M22" s="19">
        <v>12</v>
      </c>
      <c r="N22" s="19">
        <v>30</v>
      </c>
      <c r="O22" s="17">
        <v>0</v>
      </c>
      <c r="P22" s="47">
        <v>20</v>
      </c>
      <c r="Q22" s="20">
        <v>20</v>
      </c>
      <c r="R22" s="52">
        <v>20</v>
      </c>
      <c r="S22" s="22">
        <v>0</v>
      </c>
      <c r="T22" s="23">
        <v>1</v>
      </c>
    </row>
    <row r="23" spans="1:20" ht="17.25" customHeight="1" thickBot="1" thickTop="1">
      <c r="A23">
        <v>22</v>
      </c>
      <c r="B23" s="45">
        <v>21</v>
      </c>
      <c r="C23" s="46">
        <v>6</v>
      </c>
      <c r="D23" s="53" t="s">
        <v>35</v>
      </c>
      <c r="E23" s="15">
        <v>37</v>
      </c>
      <c r="F23" s="16">
        <v>60</v>
      </c>
      <c r="G23" s="16">
        <v>84</v>
      </c>
      <c r="H23" s="16">
        <v>84</v>
      </c>
      <c r="I23" s="16">
        <v>84</v>
      </c>
      <c r="J23" s="54">
        <v>74</v>
      </c>
      <c r="K23" s="17">
        <v>1</v>
      </c>
      <c r="L23" s="19">
        <v>24.996000000000002</v>
      </c>
      <c r="M23" s="19">
        <v>12</v>
      </c>
      <c r="N23" s="19">
        <v>30</v>
      </c>
      <c r="O23" s="17">
        <v>0</v>
      </c>
      <c r="P23" s="44"/>
      <c r="Q23" s="44"/>
      <c r="R23" s="44"/>
      <c r="S23" s="22"/>
      <c r="T23" s="23">
        <v>1</v>
      </c>
    </row>
    <row r="24" spans="1:20" ht="17.25" customHeight="1" thickBot="1" thickTop="1">
      <c r="A24">
        <v>23</v>
      </c>
      <c r="B24" s="12">
        <v>22</v>
      </c>
      <c r="C24" s="33">
        <v>6.27</v>
      </c>
      <c r="D24" s="51" t="s">
        <v>36</v>
      </c>
      <c r="E24" s="15">
        <v>40.62</v>
      </c>
      <c r="F24" s="16">
        <v>62.7</v>
      </c>
      <c r="G24" s="16">
        <v>84</v>
      </c>
      <c r="H24" s="16">
        <v>84</v>
      </c>
      <c r="I24" s="54">
        <v>84</v>
      </c>
      <c r="J24" s="54">
        <v>10</v>
      </c>
      <c r="K24" s="17">
        <v>77.71500000000003</v>
      </c>
      <c r="L24" s="19">
        <v>25</v>
      </c>
      <c r="M24" s="19">
        <v>12</v>
      </c>
      <c r="N24" s="19">
        <v>30</v>
      </c>
      <c r="O24" s="17">
        <v>1.120820000000009</v>
      </c>
      <c r="P24" s="52">
        <v>20</v>
      </c>
      <c r="Q24" s="20">
        <v>20</v>
      </c>
      <c r="R24" s="55">
        <v>20</v>
      </c>
      <c r="S24" s="22">
        <v>0</v>
      </c>
      <c r="T24" s="23">
        <v>78.83582000000004</v>
      </c>
    </row>
    <row r="25" spans="1:20" ht="17.25" customHeight="1" thickBot="1" thickTop="1">
      <c r="A25">
        <v>24</v>
      </c>
      <c r="B25" s="49">
        <v>23</v>
      </c>
      <c r="C25" s="56">
        <v>11.03</v>
      </c>
      <c r="D25" s="48" t="s">
        <v>37</v>
      </c>
      <c r="E25" s="15">
        <v>68.18</v>
      </c>
      <c r="F25" s="16">
        <v>154.42</v>
      </c>
      <c r="G25" s="16">
        <v>154.42</v>
      </c>
      <c r="H25" s="16">
        <v>154.42</v>
      </c>
      <c r="I25" s="16">
        <v>154.42</v>
      </c>
      <c r="J25" s="54">
        <v>137.87</v>
      </c>
      <c r="K25" s="17">
        <v>-45.114999999999895</v>
      </c>
      <c r="L25" s="19">
        <v>25</v>
      </c>
      <c r="M25" s="19">
        <v>12</v>
      </c>
      <c r="N25" s="19">
        <v>0</v>
      </c>
      <c r="O25" s="17">
        <v>50.95098</v>
      </c>
      <c r="P25" s="21">
        <v>0</v>
      </c>
      <c r="Q25" s="21">
        <v>0</v>
      </c>
      <c r="R25" s="21">
        <v>0</v>
      </c>
      <c r="S25" s="22">
        <v>60</v>
      </c>
      <c r="T25" s="23">
        <v>65.8359800000001</v>
      </c>
    </row>
    <row r="26" spans="1:20" ht="17.25" customHeight="1" thickBot="1" thickTop="1">
      <c r="A26">
        <v>25</v>
      </c>
      <c r="B26" s="49" t="s">
        <v>38</v>
      </c>
      <c r="C26" s="56">
        <v>0</v>
      </c>
      <c r="D26" s="48" t="s">
        <v>37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7">
        <v>0</v>
      </c>
      <c r="L26" s="19">
        <v>0</v>
      </c>
      <c r="M26" s="19">
        <v>0</v>
      </c>
      <c r="N26" s="19">
        <v>0</v>
      </c>
      <c r="O26" s="17">
        <v>0</v>
      </c>
      <c r="P26" s="44"/>
      <c r="Q26" s="44"/>
      <c r="R26" s="44"/>
      <c r="S26" s="22"/>
      <c r="T26" s="23">
        <v>0</v>
      </c>
    </row>
    <row r="27" spans="1:20" ht="17.25" customHeight="1" thickBot="1" thickTop="1">
      <c r="A27">
        <v>26</v>
      </c>
      <c r="B27" s="12">
        <v>24</v>
      </c>
      <c r="C27" s="33">
        <v>6.19</v>
      </c>
      <c r="D27" s="51" t="s">
        <v>39</v>
      </c>
      <c r="E27" s="15">
        <v>38</v>
      </c>
      <c r="F27" s="16">
        <v>60</v>
      </c>
      <c r="G27" s="16">
        <v>84</v>
      </c>
      <c r="H27" s="16">
        <v>84</v>
      </c>
      <c r="I27" s="16">
        <v>84</v>
      </c>
      <c r="J27" s="16">
        <v>0</v>
      </c>
      <c r="K27" s="17">
        <v>87.39500000000004</v>
      </c>
      <c r="L27" s="19">
        <v>25</v>
      </c>
      <c r="M27" s="19">
        <v>12</v>
      </c>
      <c r="N27" s="19">
        <v>30</v>
      </c>
      <c r="O27" s="17">
        <v>0.787540000000007</v>
      </c>
      <c r="P27" s="21">
        <v>20</v>
      </c>
      <c r="Q27" s="21">
        <v>0</v>
      </c>
      <c r="R27" s="20">
        <v>20</v>
      </c>
      <c r="S27" s="22">
        <v>20</v>
      </c>
      <c r="T27" s="23">
        <v>108.18254000000005</v>
      </c>
    </row>
    <row r="28" spans="1:20" ht="17.25" customHeight="1" thickBot="1" thickTop="1">
      <c r="A28">
        <v>27</v>
      </c>
      <c r="B28" s="12">
        <v>25</v>
      </c>
      <c r="C28" s="57">
        <v>6</v>
      </c>
      <c r="D28" s="51" t="s">
        <v>36</v>
      </c>
      <c r="E28" s="15">
        <v>37</v>
      </c>
      <c r="F28" s="16">
        <v>60</v>
      </c>
      <c r="G28" s="16">
        <v>84</v>
      </c>
      <c r="H28" s="16">
        <v>84</v>
      </c>
      <c r="I28" s="54">
        <v>84</v>
      </c>
      <c r="J28" s="16">
        <v>0</v>
      </c>
      <c r="K28" s="17">
        <v>75</v>
      </c>
      <c r="L28" s="19">
        <v>24.996000000000002</v>
      </c>
      <c r="M28" s="19">
        <v>12</v>
      </c>
      <c r="N28" s="19">
        <v>30</v>
      </c>
      <c r="O28" s="17">
        <v>0</v>
      </c>
      <c r="P28" s="44"/>
      <c r="Q28" s="44"/>
      <c r="R28" s="44"/>
      <c r="S28" s="22"/>
      <c r="T28" s="23">
        <v>75</v>
      </c>
    </row>
    <row r="29" spans="1:20" ht="17.25" customHeight="1" thickBot="1" thickTop="1">
      <c r="A29">
        <v>28</v>
      </c>
      <c r="B29" s="12">
        <v>26</v>
      </c>
      <c r="C29" s="33">
        <v>6</v>
      </c>
      <c r="D29" s="53" t="s">
        <v>40</v>
      </c>
      <c r="E29" s="15">
        <v>37</v>
      </c>
      <c r="F29" s="16">
        <v>60</v>
      </c>
      <c r="G29" s="16">
        <v>84</v>
      </c>
      <c r="H29" s="16">
        <v>84</v>
      </c>
      <c r="I29" s="16">
        <v>0</v>
      </c>
      <c r="J29" s="16">
        <v>0</v>
      </c>
      <c r="K29" s="17">
        <v>159</v>
      </c>
      <c r="L29" s="19">
        <v>24.996000000000002</v>
      </c>
      <c r="M29" s="19">
        <v>12</v>
      </c>
      <c r="N29" s="19">
        <v>0</v>
      </c>
      <c r="O29" s="17">
        <v>30.000000000000007</v>
      </c>
      <c r="P29" s="44"/>
      <c r="Q29" s="44"/>
      <c r="R29" s="44"/>
      <c r="S29" s="22"/>
      <c r="T29" s="23">
        <v>189</v>
      </c>
    </row>
    <row r="30" spans="1:20" ht="17.25" customHeight="1" thickBot="1" thickTop="1">
      <c r="A30">
        <v>29</v>
      </c>
      <c r="B30" s="45">
        <v>27</v>
      </c>
      <c r="C30" s="58">
        <v>6</v>
      </c>
      <c r="D30" s="53" t="s">
        <v>40</v>
      </c>
      <c r="E30" s="15">
        <v>37</v>
      </c>
      <c r="F30" s="16">
        <v>60</v>
      </c>
      <c r="G30" s="16">
        <v>84</v>
      </c>
      <c r="H30" s="16">
        <v>84</v>
      </c>
      <c r="I30" s="16">
        <v>0</v>
      </c>
      <c r="J30" s="16">
        <v>0</v>
      </c>
      <c r="K30" s="17">
        <v>159</v>
      </c>
      <c r="L30" s="19">
        <v>24.996000000000002</v>
      </c>
      <c r="M30" s="19">
        <v>12</v>
      </c>
      <c r="N30" s="19">
        <v>0</v>
      </c>
      <c r="O30" s="17">
        <v>30.000000000000007</v>
      </c>
      <c r="P30" s="21">
        <v>0</v>
      </c>
      <c r="Q30" s="21">
        <v>0</v>
      </c>
      <c r="R30" s="20">
        <v>20</v>
      </c>
      <c r="S30" s="22">
        <v>40</v>
      </c>
      <c r="T30" s="23">
        <v>229</v>
      </c>
    </row>
    <row r="31" spans="1:20" ht="17.25" customHeight="1" thickBot="1" thickTop="1">
      <c r="A31">
        <v>30</v>
      </c>
      <c r="B31" s="12">
        <v>28</v>
      </c>
      <c r="C31" s="33">
        <v>6</v>
      </c>
      <c r="D31" s="51" t="s">
        <v>41</v>
      </c>
      <c r="E31" s="15">
        <v>37</v>
      </c>
      <c r="F31" s="16">
        <v>60</v>
      </c>
      <c r="G31" s="16">
        <v>84</v>
      </c>
      <c r="H31" s="16">
        <v>84</v>
      </c>
      <c r="I31" s="16">
        <v>84</v>
      </c>
      <c r="J31" s="27">
        <v>84</v>
      </c>
      <c r="K31" s="17">
        <v>-9</v>
      </c>
      <c r="L31" s="19">
        <v>24.996000000000002</v>
      </c>
      <c r="M31" s="19">
        <v>12</v>
      </c>
      <c r="N31" s="19">
        <v>30</v>
      </c>
      <c r="O31" s="17">
        <v>0</v>
      </c>
      <c r="P31" s="21">
        <v>20</v>
      </c>
      <c r="Q31" s="21">
        <v>20</v>
      </c>
      <c r="R31" s="21">
        <v>20</v>
      </c>
      <c r="S31" s="22">
        <v>0</v>
      </c>
      <c r="T31" s="23">
        <v>-9</v>
      </c>
    </row>
    <row r="32" spans="1:20" ht="17.25" customHeight="1" thickBot="1" thickTop="1">
      <c r="A32">
        <v>31</v>
      </c>
      <c r="B32" s="49">
        <v>29</v>
      </c>
      <c r="C32" s="50">
        <v>6</v>
      </c>
      <c r="D32" s="51" t="s">
        <v>42</v>
      </c>
      <c r="E32" s="15">
        <v>37</v>
      </c>
      <c r="F32" s="16">
        <v>60</v>
      </c>
      <c r="G32" s="16">
        <v>84</v>
      </c>
      <c r="H32" s="16">
        <v>84</v>
      </c>
      <c r="I32" s="16">
        <v>84</v>
      </c>
      <c r="J32" s="16">
        <v>0</v>
      </c>
      <c r="K32" s="17">
        <v>75</v>
      </c>
      <c r="L32" s="19">
        <v>24.996000000000002</v>
      </c>
      <c r="M32" s="19">
        <v>12</v>
      </c>
      <c r="N32" s="19">
        <v>30</v>
      </c>
      <c r="O32" s="17">
        <v>0</v>
      </c>
      <c r="P32" s="21">
        <v>20</v>
      </c>
      <c r="Q32" s="21">
        <v>20</v>
      </c>
      <c r="R32" s="59">
        <v>20</v>
      </c>
      <c r="S32" s="22">
        <v>0</v>
      </c>
      <c r="T32" s="23">
        <v>75</v>
      </c>
    </row>
    <row r="33" spans="1:20" ht="17.25" customHeight="1" thickBot="1" thickTop="1">
      <c r="A33">
        <v>32</v>
      </c>
      <c r="B33" s="12">
        <v>30</v>
      </c>
      <c r="C33" s="41">
        <v>5.5</v>
      </c>
      <c r="D33" s="51" t="s">
        <v>43</v>
      </c>
      <c r="E33" s="15">
        <v>34</v>
      </c>
      <c r="F33" s="16">
        <v>74.2</v>
      </c>
      <c r="G33" s="16">
        <v>77</v>
      </c>
      <c r="H33" s="16">
        <v>74.34</v>
      </c>
      <c r="I33" s="16">
        <v>77</v>
      </c>
      <c r="J33" s="54">
        <v>68.75</v>
      </c>
      <c r="K33" s="17">
        <v>-16.539999999999964</v>
      </c>
      <c r="L33" s="19">
        <v>25</v>
      </c>
      <c r="M33" s="19">
        <v>12</v>
      </c>
      <c r="N33" s="19">
        <v>30</v>
      </c>
      <c r="O33" s="17">
        <v>-2.086999999999989</v>
      </c>
      <c r="P33" s="21">
        <v>20</v>
      </c>
      <c r="Q33" s="34">
        <v>20</v>
      </c>
      <c r="R33" s="52">
        <v>20</v>
      </c>
      <c r="S33" s="22">
        <v>0</v>
      </c>
      <c r="T33" s="23">
        <v>-18.626999999999953</v>
      </c>
    </row>
    <row r="34" spans="1:20" ht="17.25" customHeight="1" thickBot="1" thickTop="1">
      <c r="A34">
        <v>33</v>
      </c>
      <c r="B34" s="12">
        <v>31</v>
      </c>
      <c r="C34" s="41">
        <v>6</v>
      </c>
      <c r="D34" s="51" t="s">
        <v>44</v>
      </c>
      <c r="E34" s="15">
        <v>37</v>
      </c>
      <c r="F34" s="16">
        <v>60</v>
      </c>
      <c r="G34" s="16">
        <v>84</v>
      </c>
      <c r="H34" s="16">
        <v>84</v>
      </c>
      <c r="I34" s="16">
        <v>84</v>
      </c>
      <c r="J34" s="16">
        <v>0</v>
      </c>
      <c r="K34" s="17">
        <v>75</v>
      </c>
      <c r="L34" s="19">
        <v>24.996000000000002</v>
      </c>
      <c r="M34" s="19">
        <v>12</v>
      </c>
      <c r="N34" s="19">
        <v>30</v>
      </c>
      <c r="O34" s="17">
        <v>0</v>
      </c>
      <c r="P34" s="21">
        <v>20</v>
      </c>
      <c r="Q34" s="21">
        <v>20</v>
      </c>
      <c r="R34" s="21">
        <v>20</v>
      </c>
      <c r="S34" s="22">
        <v>0</v>
      </c>
      <c r="T34" s="23">
        <v>75</v>
      </c>
    </row>
    <row r="35" spans="1:20" ht="17.25" customHeight="1" thickBot="1" thickTop="1">
      <c r="A35">
        <v>34</v>
      </c>
      <c r="B35" s="12">
        <v>32</v>
      </c>
      <c r="C35" s="41">
        <v>5.89</v>
      </c>
      <c r="D35" s="51" t="s">
        <v>45</v>
      </c>
      <c r="E35" s="15">
        <v>38</v>
      </c>
      <c r="F35" s="16">
        <v>60</v>
      </c>
      <c r="G35" s="16">
        <v>84</v>
      </c>
      <c r="H35" s="16">
        <v>84</v>
      </c>
      <c r="I35" s="16">
        <v>0</v>
      </c>
      <c r="J35" s="54">
        <v>75.48</v>
      </c>
      <c r="K35" s="17">
        <v>74.76499999999999</v>
      </c>
      <c r="L35" s="19">
        <v>24.53185</v>
      </c>
      <c r="M35" s="19">
        <v>12</v>
      </c>
      <c r="N35" s="60">
        <v>30</v>
      </c>
      <c r="O35" s="17">
        <v>0</v>
      </c>
      <c r="P35" s="20">
        <v>20</v>
      </c>
      <c r="Q35" s="20">
        <v>20</v>
      </c>
      <c r="R35" s="21">
        <v>20</v>
      </c>
      <c r="S35" s="22">
        <v>0</v>
      </c>
      <c r="T35" s="23">
        <v>74.76499999999999</v>
      </c>
    </row>
    <row r="36" spans="1:20" ht="17.25" customHeight="1" thickBot="1" thickTop="1">
      <c r="A36">
        <v>35</v>
      </c>
      <c r="B36" s="12">
        <v>33</v>
      </c>
      <c r="C36" s="41">
        <v>6</v>
      </c>
      <c r="D36" s="51" t="s">
        <v>46</v>
      </c>
      <c r="E36" s="15">
        <v>37</v>
      </c>
      <c r="F36" s="16">
        <v>60</v>
      </c>
      <c r="G36" s="16">
        <v>84</v>
      </c>
      <c r="H36" s="16">
        <v>84</v>
      </c>
      <c r="I36" s="54">
        <v>84</v>
      </c>
      <c r="J36" s="16">
        <v>0</v>
      </c>
      <c r="K36" s="17">
        <v>75</v>
      </c>
      <c r="L36" s="19">
        <v>24.996000000000002</v>
      </c>
      <c r="M36" s="19">
        <v>12</v>
      </c>
      <c r="N36" s="19">
        <v>0</v>
      </c>
      <c r="O36" s="17">
        <v>30.000000000000007</v>
      </c>
      <c r="P36" s="21">
        <v>20</v>
      </c>
      <c r="Q36" s="21">
        <v>20</v>
      </c>
      <c r="R36" s="21">
        <v>20</v>
      </c>
      <c r="S36" s="22">
        <v>0</v>
      </c>
      <c r="T36" s="23">
        <v>105</v>
      </c>
    </row>
    <row r="37" spans="1:20" ht="17.25" customHeight="1" thickBot="1" thickTop="1">
      <c r="A37">
        <v>36</v>
      </c>
      <c r="B37" s="12">
        <v>34</v>
      </c>
      <c r="C37" s="41">
        <v>5.86</v>
      </c>
      <c r="D37" s="51" t="s">
        <v>47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7">
        <v>414.13</v>
      </c>
      <c r="L37" s="19">
        <v>0</v>
      </c>
      <c r="M37" s="19">
        <v>0</v>
      </c>
      <c r="N37" s="19">
        <v>0</v>
      </c>
      <c r="O37" s="17">
        <v>66.41276</v>
      </c>
      <c r="P37" s="21">
        <v>0</v>
      </c>
      <c r="Q37" s="21">
        <v>0</v>
      </c>
      <c r="R37" s="21">
        <v>0</v>
      </c>
      <c r="S37" s="22">
        <v>0</v>
      </c>
      <c r="T37" s="23">
        <v>480.54276</v>
      </c>
    </row>
    <row r="38" spans="1:20" ht="17.25" customHeight="1" thickBot="1" thickTop="1">
      <c r="A38">
        <v>37</v>
      </c>
      <c r="B38" s="12">
        <v>35</v>
      </c>
      <c r="C38" s="41">
        <v>6</v>
      </c>
      <c r="D38" s="51" t="s">
        <v>46</v>
      </c>
      <c r="E38" s="15">
        <v>37</v>
      </c>
      <c r="F38" s="16">
        <v>60</v>
      </c>
      <c r="G38" s="16">
        <v>84</v>
      </c>
      <c r="H38" s="16">
        <v>84</v>
      </c>
      <c r="I38" s="54">
        <v>84</v>
      </c>
      <c r="J38" s="16">
        <v>0</v>
      </c>
      <c r="K38" s="17">
        <v>75</v>
      </c>
      <c r="L38" s="19">
        <v>24.996000000000002</v>
      </c>
      <c r="M38" s="19">
        <v>12</v>
      </c>
      <c r="N38" s="19">
        <v>0</v>
      </c>
      <c r="O38" s="17">
        <v>30.000000000000007</v>
      </c>
      <c r="P38" s="44"/>
      <c r="Q38" s="44"/>
      <c r="R38" s="44"/>
      <c r="S38" s="22"/>
      <c r="T38" s="23">
        <v>105</v>
      </c>
    </row>
    <row r="39" spans="1:20" ht="17.25" customHeight="1" thickBot="1" thickTop="1">
      <c r="A39">
        <v>38</v>
      </c>
      <c r="B39" s="12">
        <v>36</v>
      </c>
      <c r="C39" s="41">
        <v>6</v>
      </c>
      <c r="D39" s="61" t="s">
        <v>48</v>
      </c>
      <c r="E39" s="15">
        <v>60</v>
      </c>
      <c r="F39" s="16">
        <v>60</v>
      </c>
      <c r="G39" s="16">
        <v>84</v>
      </c>
      <c r="H39" s="16">
        <v>84</v>
      </c>
      <c r="I39" s="16">
        <v>0</v>
      </c>
      <c r="J39" s="16">
        <v>0</v>
      </c>
      <c r="K39" s="17">
        <v>136</v>
      </c>
      <c r="L39" s="19">
        <v>24.996000000000002</v>
      </c>
      <c r="M39" s="19">
        <v>12</v>
      </c>
      <c r="N39" s="19">
        <v>30</v>
      </c>
      <c r="O39" s="17">
        <v>0</v>
      </c>
      <c r="P39" s="21">
        <v>20</v>
      </c>
      <c r="Q39" s="21">
        <v>20</v>
      </c>
      <c r="R39" s="21">
        <v>0</v>
      </c>
      <c r="S39" s="22">
        <v>20</v>
      </c>
      <c r="T39" s="23">
        <v>156</v>
      </c>
    </row>
    <row r="40" spans="1:20" ht="17.25" customHeight="1" thickBot="1" thickTop="1">
      <c r="A40">
        <v>39</v>
      </c>
      <c r="B40" s="12">
        <v>37</v>
      </c>
      <c r="C40" s="41">
        <v>6</v>
      </c>
      <c r="D40" s="61" t="s">
        <v>49</v>
      </c>
      <c r="E40" s="15">
        <v>37</v>
      </c>
      <c r="F40" s="16">
        <v>60</v>
      </c>
      <c r="G40" s="16">
        <v>84</v>
      </c>
      <c r="H40" s="16">
        <v>84</v>
      </c>
      <c r="I40" s="16">
        <v>84</v>
      </c>
      <c r="J40" s="54">
        <v>84</v>
      </c>
      <c r="K40" s="17">
        <v>-9</v>
      </c>
      <c r="L40" s="19">
        <v>24.996000000000002</v>
      </c>
      <c r="M40" s="19">
        <v>12</v>
      </c>
      <c r="N40" s="60">
        <v>30</v>
      </c>
      <c r="O40" s="17">
        <v>0</v>
      </c>
      <c r="P40" s="20">
        <v>20</v>
      </c>
      <c r="Q40" s="20">
        <v>20</v>
      </c>
      <c r="R40" s="21">
        <v>20</v>
      </c>
      <c r="S40" s="22">
        <v>0</v>
      </c>
      <c r="T40" s="23">
        <v>-9</v>
      </c>
    </row>
    <row r="41" spans="1:20" ht="17.25" customHeight="1" thickBot="1" thickTop="1">
      <c r="A41">
        <v>40</v>
      </c>
      <c r="B41" s="35">
        <v>38</v>
      </c>
      <c r="C41" s="62">
        <v>7.2</v>
      </c>
      <c r="D41" s="63" t="s">
        <v>50</v>
      </c>
      <c r="E41" s="38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17">
        <v>508.59999999999997</v>
      </c>
      <c r="L41" s="19">
        <v>0</v>
      </c>
      <c r="M41" s="19">
        <v>0</v>
      </c>
      <c r="N41" s="19">
        <v>0</v>
      </c>
      <c r="O41" s="17">
        <v>71.99520000000001</v>
      </c>
      <c r="P41" s="21">
        <v>0</v>
      </c>
      <c r="Q41" s="21">
        <v>0</v>
      </c>
      <c r="R41" s="21">
        <v>0</v>
      </c>
      <c r="S41" s="22">
        <v>60</v>
      </c>
      <c r="T41" s="23">
        <v>640.5952</v>
      </c>
    </row>
    <row r="42" spans="1:20" ht="17.25" customHeight="1" thickBot="1" thickTop="1">
      <c r="A42">
        <v>41</v>
      </c>
      <c r="B42" s="35">
        <v>39</v>
      </c>
      <c r="C42" s="62">
        <v>9.6</v>
      </c>
      <c r="D42" s="64" t="s">
        <v>51</v>
      </c>
      <c r="E42" s="38">
        <v>58.599999999999994</v>
      </c>
      <c r="F42" s="39">
        <v>96</v>
      </c>
      <c r="G42" s="39">
        <v>0</v>
      </c>
      <c r="H42" s="39">
        <v>0</v>
      </c>
      <c r="I42" s="39">
        <v>0</v>
      </c>
      <c r="J42" s="39">
        <v>0</v>
      </c>
      <c r="K42" s="17">
        <v>523.2</v>
      </c>
      <c r="L42" s="19">
        <v>25</v>
      </c>
      <c r="M42" s="19">
        <v>12</v>
      </c>
      <c r="N42" s="19">
        <v>0</v>
      </c>
      <c r="O42" s="17">
        <v>44.9936</v>
      </c>
      <c r="P42" s="21">
        <v>0</v>
      </c>
      <c r="Q42" s="21">
        <v>0</v>
      </c>
      <c r="R42" s="21">
        <v>0</v>
      </c>
      <c r="S42" s="22">
        <v>60</v>
      </c>
      <c r="T42" s="23">
        <v>628.1936000000001</v>
      </c>
    </row>
    <row r="43" spans="1:20" ht="17.25" customHeight="1" thickBot="1" thickTop="1">
      <c r="A43">
        <v>42</v>
      </c>
      <c r="B43" s="12">
        <v>40</v>
      </c>
      <c r="C43" s="41">
        <v>6</v>
      </c>
      <c r="D43" s="61" t="s">
        <v>52</v>
      </c>
      <c r="E43" s="15">
        <v>37</v>
      </c>
      <c r="F43" s="16">
        <v>60</v>
      </c>
      <c r="G43" s="16">
        <v>84</v>
      </c>
      <c r="H43" s="16">
        <v>84</v>
      </c>
      <c r="I43" s="16">
        <v>0</v>
      </c>
      <c r="J43" s="16">
        <v>0</v>
      </c>
      <c r="K43" s="17">
        <v>159</v>
      </c>
      <c r="L43" s="19">
        <v>24.996000000000002</v>
      </c>
      <c r="M43" s="19">
        <v>12</v>
      </c>
      <c r="N43" s="19">
        <v>0</v>
      </c>
      <c r="O43" s="17">
        <v>30.000000000000007</v>
      </c>
      <c r="P43" s="21">
        <v>20</v>
      </c>
      <c r="Q43" s="21">
        <v>0</v>
      </c>
      <c r="R43" s="21">
        <v>0</v>
      </c>
      <c r="S43" s="22">
        <v>40</v>
      </c>
      <c r="T43" s="23">
        <v>229</v>
      </c>
    </row>
    <row r="44" spans="1:20" ht="17.25" customHeight="1" thickBot="1" thickTop="1">
      <c r="A44">
        <v>43</v>
      </c>
      <c r="B44" s="65">
        <v>41</v>
      </c>
      <c r="C44" s="66">
        <v>6</v>
      </c>
      <c r="D44" s="67" t="s">
        <v>53</v>
      </c>
      <c r="E44" s="38">
        <v>38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17">
        <v>386</v>
      </c>
      <c r="L44" s="19">
        <v>24.996000000000002</v>
      </c>
      <c r="M44" s="19">
        <v>12</v>
      </c>
      <c r="N44" s="19">
        <v>0</v>
      </c>
      <c r="O44" s="17">
        <v>30.000000000000007</v>
      </c>
      <c r="P44" s="21">
        <v>0</v>
      </c>
      <c r="Q44" s="21">
        <v>0</v>
      </c>
      <c r="R44" s="21">
        <v>0</v>
      </c>
      <c r="S44" s="22">
        <v>60</v>
      </c>
      <c r="T44" s="23">
        <v>476</v>
      </c>
    </row>
    <row r="45" spans="1:20" ht="17.25" customHeight="1" thickBot="1" thickTop="1">
      <c r="A45">
        <v>44</v>
      </c>
      <c r="B45" s="12">
        <v>42</v>
      </c>
      <c r="C45" s="33">
        <v>9.59</v>
      </c>
      <c r="D45" s="68" t="s">
        <v>54</v>
      </c>
      <c r="E45" s="15">
        <v>95.9</v>
      </c>
      <c r="F45" s="16">
        <v>95.9</v>
      </c>
      <c r="G45" s="16">
        <v>137</v>
      </c>
      <c r="H45" s="16">
        <v>134.26</v>
      </c>
      <c r="I45" s="16">
        <v>134.26</v>
      </c>
      <c r="J45" s="27">
        <v>119.875</v>
      </c>
      <c r="K45" s="17">
        <v>-40.09999999999991</v>
      </c>
      <c r="L45" s="19">
        <v>25</v>
      </c>
      <c r="M45" s="19">
        <v>12</v>
      </c>
      <c r="N45" s="19">
        <v>30</v>
      </c>
      <c r="O45" s="17">
        <v>14.951940000000008</v>
      </c>
      <c r="P45" s="21">
        <v>20</v>
      </c>
      <c r="Q45" s="21">
        <v>0</v>
      </c>
      <c r="R45" s="20">
        <v>20</v>
      </c>
      <c r="S45" s="22">
        <v>20</v>
      </c>
      <c r="T45" s="23">
        <v>-5.1480599999999015</v>
      </c>
    </row>
    <row r="46" spans="1:20" ht="17.25" customHeight="1" thickBot="1" thickTop="1">
      <c r="A46">
        <v>45</v>
      </c>
      <c r="B46" s="69">
        <v>43</v>
      </c>
      <c r="C46" s="70">
        <v>6</v>
      </c>
      <c r="D46" s="67" t="s">
        <v>53</v>
      </c>
      <c r="E46" s="38">
        <v>38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17">
        <v>386</v>
      </c>
      <c r="L46" s="19">
        <v>24.996000000000002</v>
      </c>
      <c r="M46" s="19">
        <v>12</v>
      </c>
      <c r="N46" s="19">
        <v>0</v>
      </c>
      <c r="O46" s="17">
        <v>30.000000000000007</v>
      </c>
      <c r="P46" s="44"/>
      <c r="Q46" s="44"/>
      <c r="R46" s="44"/>
      <c r="S46" s="22"/>
      <c r="T46" s="23">
        <v>416</v>
      </c>
    </row>
    <row r="47" spans="1:20" ht="17.25" customHeight="1" thickBot="1" thickTop="1">
      <c r="A47">
        <v>46</v>
      </c>
      <c r="B47" s="12">
        <v>44</v>
      </c>
      <c r="C47" s="50">
        <v>6</v>
      </c>
      <c r="D47" s="71" t="s">
        <v>55</v>
      </c>
      <c r="E47" s="15">
        <v>0</v>
      </c>
      <c r="F47" s="16">
        <v>30</v>
      </c>
      <c r="G47" s="16">
        <v>42</v>
      </c>
      <c r="H47" s="16">
        <v>42</v>
      </c>
      <c r="I47" s="16">
        <v>84</v>
      </c>
      <c r="J47" s="27">
        <v>37.5</v>
      </c>
      <c r="K47" s="17">
        <v>188.5</v>
      </c>
      <c r="L47" s="19">
        <v>0</v>
      </c>
      <c r="M47" s="19">
        <v>0</v>
      </c>
      <c r="N47" s="19">
        <v>0</v>
      </c>
      <c r="O47" s="17">
        <v>66.99600000000001</v>
      </c>
      <c r="P47" s="21"/>
      <c r="Q47" s="21"/>
      <c r="R47" s="21"/>
      <c r="S47" s="22"/>
      <c r="T47" s="72">
        <v>255.496</v>
      </c>
    </row>
    <row r="48" spans="1:20" ht="17.25" customHeight="1" thickBot="1" thickTop="1">
      <c r="A48">
        <v>47</v>
      </c>
      <c r="B48" s="12">
        <v>45</v>
      </c>
      <c r="C48" s="41">
        <v>6</v>
      </c>
      <c r="D48" s="51" t="s">
        <v>56</v>
      </c>
      <c r="E48" s="15">
        <v>37</v>
      </c>
      <c r="F48" s="16">
        <v>60</v>
      </c>
      <c r="G48" s="16">
        <v>84</v>
      </c>
      <c r="H48" s="16">
        <v>84</v>
      </c>
      <c r="I48" s="16">
        <v>84</v>
      </c>
      <c r="J48" s="54">
        <v>75</v>
      </c>
      <c r="K48" s="17">
        <v>0</v>
      </c>
      <c r="L48" s="19">
        <v>24.996000000000002</v>
      </c>
      <c r="M48" s="19">
        <v>12</v>
      </c>
      <c r="N48" s="19">
        <v>0</v>
      </c>
      <c r="O48" s="17">
        <v>30.000000000000007</v>
      </c>
      <c r="P48" s="20">
        <v>20</v>
      </c>
      <c r="Q48" s="21">
        <v>20</v>
      </c>
      <c r="R48" s="20">
        <v>20</v>
      </c>
      <c r="S48" s="22">
        <v>0</v>
      </c>
      <c r="T48" s="23">
        <v>30.000000000000007</v>
      </c>
    </row>
    <row r="49" spans="1:20" ht="17.25" customHeight="1" thickBot="1" thickTop="1">
      <c r="A49">
        <v>48</v>
      </c>
      <c r="B49" s="12" t="s">
        <v>57</v>
      </c>
      <c r="C49" s="41">
        <v>6</v>
      </c>
      <c r="D49" s="51" t="s">
        <v>56</v>
      </c>
      <c r="E49" s="15">
        <v>37</v>
      </c>
      <c r="F49" s="16">
        <v>60</v>
      </c>
      <c r="G49" s="16">
        <v>84</v>
      </c>
      <c r="H49" s="16">
        <v>84</v>
      </c>
      <c r="I49" s="16">
        <v>84</v>
      </c>
      <c r="J49" s="54">
        <v>75</v>
      </c>
      <c r="K49" s="17">
        <v>0</v>
      </c>
      <c r="L49" s="19">
        <v>24.996000000000002</v>
      </c>
      <c r="M49" s="19">
        <v>12</v>
      </c>
      <c r="N49" s="19">
        <v>0</v>
      </c>
      <c r="O49" s="17">
        <v>30.000000000000007</v>
      </c>
      <c r="P49" s="44"/>
      <c r="Q49" s="44"/>
      <c r="R49" s="44"/>
      <c r="S49" s="22"/>
      <c r="T49" s="23">
        <v>30.000000000000007</v>
      </c>
    </row>
    <row r="50" spans="1:20" ht="17.25" customHeight="1" thickBot="1" thickTop="1">
      <c r="A50">
        <v>49</v>
      </c>
      <c r="B50" s="12">
        <v>46</v>
      </c>
      <c r="C50" s="41">
        <v>6</v>
      </c>
      <c r="D50" s="51" t="s">
        <v>58</v>
      </c>
      <c r="E50" s="15">
        <v>38</v>
      </c>
      <c r="F50" s="16">
        <v>60</v>
      </c>
      <c r="G50" s="16">
        <v>84</v>
      </c>
      <c r="H50" s="16">
        <v>84</v>
      </c>
      <c r="I50" s="16">
        <v>84</v>
      </c>
      <c r="J50" s="16">
        <v>0</v>
      </c>
      <c r="K50" s="17">
        <v>74</v>
      </c>
      <c r="L50" s="19">
        <v>24.996000000000002</v>
      </c>
      <c r="M50" s="19">
        <v>12</v>
      </c>
      <c r="N50" s="19">
        <v>0</v>
      </c>
      <c r="O50" s="17">
        <v>30.000000000000007</v>
      </c>
      <c r="P50" s="21">
        <v>0</v>
      </c>
      <c r="Q50" s="21">
        <v>20</v>
      </c>
      <c r="R50" s="21">
        <v>20</v>
      </c>
      <c r="S50" s="22">
        <v>20</v>
      </c>
      <c r="T50" s="23">
        <v>124</v>
      </c>
    </row>
    <row r="51" spans="1:20" ht="17.25" customHeight="1" thickBot="1" thickTop="1">
      <c r="A51">
        <v>50</v>
      </c>
      <c r="B51" s="12">
        <v>47</v>
      </c>
      <c r="C51" s="41">
        <v>6</v>
      </c>
      <c r="D51" s="51" t="s">
        <v>59</v>
      </c>
      <c r="E51" s="15">
        <v>60</v>
      </c>
      <c r="F51" s="16">
        <v>84</v>
      </c>
      <c r="G51" s="16">
        <v>84</v>
      </c>
      <c r="H51" s="16">
        <v>84</v>
      </c>
      <c r="I51" s="16">
        <v>84</v>
      </c>
      <c r="J51" s="16">
        <v>0</v>
      </c>
      <c r="K51" s="17">
        <v>28</v>
      </c>
      <c r="L51" s="19">
        <v>24.996000000000002</v>
      </c>
      <c r="M51" s="19">
        <v>12</v>
      </c>
      <c r="N51" s="19">
        <v>30</v>
      </c>
      <c r="O51" s="17">
        <v>0</v>
      </c>
      <c r="P51" s="21">
        <v>20</v>
      </c>
      <c r="Q51" s="20">
        <v>20</v>
      </c>
      <c r="R51" s="20">
        <v>20</v>
      </c>
      <c r="S51" s="22">
        <v>0</v>
      </c>
      <c r="T51" s="23">
        <v>28</v>
      </c>
    </row>
    <row r="52" spans="1:20" ht="17.25" customHeight="1" thickBot="1" thickTop="1">
      <c r="A52">
        <v>51</v>
      </c>
      <c r="B52" s="12">
        <v>48</v>
      </c>
      <c r="C52" s="41">
        <v>6</v>
      </c>
      <c r="D52" s="51" t="s">
        <v>60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54">
        <v>75</v>
      </c>
      <c r="K52" s="17">
        <v>424</v>
      </c>
      <c r="L52" s="19">
        <v>0</v>
      </c>
      <c r="M52" s="19">
        <v>0</v>
      </c>
      <c r="N52" s="19">
        <v>0</v>
      </c>
      <c r="O52" s="17">
        <v>66.99600000000001</v>
      </c>
      <c r="P52" s="21">
        <v>0</v>
      </c>
      <c r="Q52" s="21">
        <v>20</v>
      </c>
      <c r="R52" s="21">
        <v>20</v>
      </c>
      <c r="S52" s="22">
        <v>20</v>
      </c>
      <c r="T52" s="23">
        <v>510.996</v>
      </c>
    </row>
    <row r="53" spans="1:20" ht="17.25" customHeight="1" thickBot="1" thickTop="1">
      <c r="A53">
        <v>52</v>
      </c>
      <c r="B53" s="12">
        <v>49</v>
      </c>
      <c r="C53" s="41">
        <v>6</v>
      </c>
      <c r="D53" s="51" t="s">
        <v>61</v>
      </c>
      <c r="E53" s="15">
        <v>37</v>
      </c>
      <c r="F53" s="16">
        <v>60</v>
      </c>
      <c r="G53" s="16">
        <v>84</v>
      </c>
      <c r="H53" s="16">
        <v>84</v>
      </c>
      <c r="I53" s="16">
        <v>84</v>
      </c>
      <c r="J53" s="16">
        <v>0</v>
      </c>
      <c r="K53" s="17">
        <v>75</v>
      </c>
      <c r="L53" s="19">
        <v>24.996000000000002</v>
      </c>
      <c r="M53" s="19">
        <v>12</v>
      </c>
      <c r="N53" s="19">
        <v>30</v>
      </c>
      <c r="O53" s="17">
        <v>0</v>
      </c>
      <c r="P53" s="21">
        <v>20</v>
      </c>
      <c r="Q53" s="20">
        <v>20</v>
      </c>
      <c r="R53" s="20">
        <v>20</v>
      </c>
      <c r="S53" s="22">
        <v>0</v>
      </c>
      <c r="T53" s="23">
        <v>75</v>
      </c>
    </row>
    <row r="54" spans="1:20" ht="17.25" customHeight="1" thickBot="1" thickTop="1">
      <c r="A54">
        <v>53</v>
      </c>
      <c r="B54" s="12">
        <v>50</v>
      </c>
      <c r="C54" s="41">
        <v>6</v>
      </c>
      <c r="D54" s="51" t="s">
        <v>62</v>
      </c>
      <c r="E54" s="15">
        <v>38</v>
      </c>
      <c r="F54" s="16">
        <v>60</v>
      </c>
      <c r="G54" s="16">
        <v>84</v>
      </c>
      <c r="H54" s="16">
        <v>84</v>
      </c>
      <c r="I54" s="16">
        <v>84</v>
      </c>
      <c r="J54" s="16">
        <v>0</v>
      </c>
      <c r="K54" s="17">
        <v>74</v>
      </c>
      <c r="L54" s="19">
        <v>24.996000000000002</v>
      </c>
      <c r="M54" s="19">
        <v>12</v>
      </c>
      <c r="N54" s="19">
        <v>30</v>
      </c>
      <c r="O54" s="17">
        <v>0</v>
      </c>
      <c r="P54" s="20">
        <v>20</v>
      </c>
      <c r="Q54" s="20">
        <v>20</v>
      </c>
      <c r="R54" s="20">
        <v>20</v>
      </c>
      <c r="S54" s="22">
        <v>0</v>
      </c>
      <c r="T54" s="23">
        <v>74</v>
      </c>
    </row>
    <row r="55" spans="1:20" ht="17.25" customHeight="1" thickBot="1" thickTop="1">
      <c r="A55">
        <v>54</v>
      </c>
      <c r="B55" s="12">
        <v>51</v>
      </c>
      <c r="C55" s="41">
        <v>6</v>
      </c>
      <c r="D55" s="51" t="s">
        <v>63</v>
      </c>
      <c r="E55" s="15">
        <v>38</v>
      </c>
      <c r="F55" s="16">
        <v>60</v>
      </c>
      <c r="G55" s="16">
        <v>84</v>
      </c>
      <c r="H55" s="16">
        <v>84</v>
      </c>
      <c r="I55" s="16">
        <v>84</v>
      </c>
      <c r="J55" s="16">
        <v>0</v>
      </c>
      <c r="K55" s="17">
        <v>74</v>
      </c>
      <c r="L55" s="19">
        <v>24.996000000000002</v>
      </c>
      <c r="M55" s="19">
        <v>12</v>
      </c>
      <c r="N55" s="19">
        <v>30</v>
      </c>
      <c r="O55" s="17">
        <v>0</v>
      </c>
      <c r="P55" s="21">
        <v>0</v>
      </c>
      <c r="Q55" s="73">
        <v>20</v>
      </c>
      <c r="R55" s="20">
        <v>20</v>
      </c>
      <c r="S55" s="22">
        <v>20</v>
      </c>
      <c r="T55" s="23">
        <v>94</v>
      </c>
    </row>
    <row r="56" spans="1:20" ht="17.25" customHeight="1" thickBot="1" thickTop="1">
      <c r="A56">
        <v>55</v>
      </c>
      <c r="B56" s="12">
        <v>52</v>
      </c>
      <c r="C56" s="41">
        <v>6</v>
      </c>
      <c r="D56" s="51" t="s">
        <v>64</v>
      </c>
      <c r="E56" s="15">
        <v>38</v>
      </c>
      <c r="F56" s="16">
        <v>60</v>
      </c>
      <c r="G56" s="16">
        <v>84</v>
      </c>
      <c r="H56" s="16">
        <v>84</v>
      </c>
      <c r="I56" s="16">
        <v>84</v>
      </c>
      <c r="J56" s="16">
        <v>0</v>
      </c>
      <c r="K56" s="17">
        <v>74</v>
      </c>
      <c r="L56" s="19">
        <v>24.996000000000002</v>
      </c>
      <c r="M56" s="19">
        <v>12</v>
      </c>
      <c r="N56" s="19">
        <v>30</v>
      </c>
      <c r="O56" s="17">
        <v>0</v>
      </c>
      <c r="P56" s="20">
        <v>20</v>
      </c>
      <c r="Q56" s="20">
        <v>20</v>
      </c>
      <c r="R56" s="20">
        <v>20</v>
      </c>
      <c r="S56" s="22">
        <v>0</v>
      </c>
      <c r="T56" s="23">
        <v>74</v>
      </c>
    </row>
    <row r="57" spans="1:20" ht="17.25" customHeight="1" thickBot="1" thickTop="1">
      <c r="A57">
        <v>56</v>
      </c>
      <c r="B57" s="12">
        <v>53</v>
      </c>
      <c r="C57" s="41">
        <v>6</v>
      </c>
      <c r="D57" s="51" t="s">
        <v>62</v>
      </c>
      <c r="E57" s="15">
        <v>38</v>
      </c>
      <c r="F57" s="16">
        <v>60</v>
      </c>
      <c r="G57" s="16">
        <v>84</v>
      </c>
      <c r="H57" s="16">
        <v>84</v>
      </c>
      <c r="I57" s="16">
        <v>84</v>
      </c>
      <c r="J57" s="16">
        <v>0</v>
      </c>
      <c r="K57" s="17">
        <v>74</v>
      </c>
      <c r="L57" s="19">
        <v>24.996000000000002</v>
      </c>
      <c r="M57" s="19">
        <v>12</v>
      </c>
      <c r="N57" s="19">
        <v>30</v>
      </c>
      <c r="O57" s="17">
        <v>0</v>
      </c>
      <c r="P57" s="44"/>
      <c r="Q57" s="44"/>
      <c r="R57" s="44"/>
      <c r="S57" s="22"/>
      <c r="T57" s="23">
        <v>74</v>
      </c>
    </row>
    <row r="58" spans="1:20" ht="17.25" customHeight="1" thickBot="1" thickTop="1">
      <c r="A58">
        <v>57</v>
      </c>
      <c r="B58" s="12">
        <v>54</v>
      </c>
      <c r="C58" s="41">
        <v>6</v>
      </c>
      <c r="D58" s="51" t="s">
        <v>65</v>
      </c>
      <c r="E58" s="15">
        <v>38</v>
      </c>
      <c r="F58" s="16">
        <v>60</v>
      </c>
      <c r="G58" s="16">
        <v>84</v>
      </c>
      <c r="H58" s="16">
        <v>84</v>
      </c>
      <c r="I58" s="16">
        <v>84</v>
      </c>
      <c r="J58" s="27">
        <v>75</v>
      </c>
      <c r="K58" s="17">
        <v>-1</v>
      </c>
      <c r="L58" s="19">
        <v>24.996000000000002</v>
      </c>
      <c r="M58" s="19">
        <v>12</v>
      </c>
      <c r="N58" s="19">
        <v>30</v>
      </c>
      <c r="O58" s="17">
        <v>0</v>
      </c>
      <c r="P58" s="21">
        <v>20</v>
      </c>
      <c r="Q58" s="21">
        <v>20</v>
      </c>
      <c r="R58" s="20">
        <v>20</v>
      </c>
      <c r="S58" s="22">
        <v>0</v>
      </c>
      <c r="T58" s="23">
        <v>-1</v>
      </c>
    </row>
    <row r="59" spans="1:20" ht="17.25" customHeight="1" thickBot="1" thickTop="1">
      <c r="A59">
        <v>58</v>
      </c>
      <c r="B59" s="12">
        <v>55</v>
      </c>
      <c r="C59" s="41">
        <v>6</v>
      </c>
      <c r="D59" s="51" t="s">
        <v>66</v>
      </c>
      <c r="E59" s="15">
        <v>37</v>
      </c>
      <c r="F59" s="16">
        <v>60</v>
      </c>
      <c r="G59" s="16">
        <v>84</v>
      </c>
      <c r="H59" s="16">
        <v>84</v>
      </c>
      <c r="I59" s="16">
        <v>84</v>
      </c>
      <c r="J59" s="16">
        <v>0</v>
      </c>
      <c r="K59" s="17">
        <v>75</v>
      </c>
      <c r="L59" s="19">
        <v>24.996000000000002</v>
      </c>
      <c r="M59" s="19">
        <v>12</v>
      </c>
      <c r="N59" s="19">
        <v>30</v>
      </c>
      <c r="O59" s="17">
        <v>0</v>
      </c>
      <c r="P59" s="44"/>
      <c r="Q59" s="44"/>
      <c r="R59" s="44"/>
      <c r="S59" s="22"/>
      <c r="T59" s="23">
        <v>75</v>
      </c>
    </row>
    <row r="60" spans="1:20" ht="17.25" customHeight="1" thickBot="1" thickTop="1">
      <c r="A60">
        <v>59</v>
      </c>
      <c r="B60" s="12">
        <v>56</v>
      </c>
      <c r="C60" s="41">
        <v>6</v>
      </c>
      <c r="D60" s="51" t="s">
        <v>67</v>
      </c>
      <c r="E60" s="15">
        <v>38</v>
      </c>
      <c r="F60" s="16">
        <v>60</v>
      </c>
      <c r="G60" s="16">
        <v>84</v>
      </c>
      <c r="H60" s="16">
        <v>84</v>
      </c>
      <c r="I60" s="16">
        <v>84</v>
      </c>
      <c r="J60" s="27">
        <v>75</v>
      </c>
      <c r="K60" s="17">
        <v>-1</v>
      </c>
      <c r="L60" s="19">
        <v>24.996000000000002</v>
      </c>
      <c r="M60" s="19">
        <v>12</v>
      </c>
      <c r="N60" s="19">
        <v>30</v>
      </c>
      <c r="O60" s="17">
        <v>0</v>
      </c>
      <c r="P60" s="21">
        <v>20</v>
      </c>
      <c r="Q60" s="20">
        <v>20</v>
      </c>
      <c r="R60" s="20">
        <v>20</v>
      </c>
      <c r="S60" s="22">
        <v>0</v>
      </c>
      <c r="T60" s="23">
        <v>-1</v>
      </c>
    </row>
    <row r="61" spans="1:20" ht="17.25" customHeight="1" thickBot="1" thickTop="1">
      <c r="A61">
        <v>60</v>
      </c>
      <c r="B61" s="12">
        <v>57</v>
      </c>
      <c r="C61" s="41">
        <v>6</v>
      </c>
      <c r="D61" s="51" t="s">
        <v>66</v>
      </c>
      <c r="E61" s="15">
        <v>37</v>
      </c>
      <c r="F61" s="16">
        <v>60</v>
      </c>
      <c r="G61" s="16">
        <v>84</v>
      </c>
      <c r="H61" s="16">
        <v>84</v>
      </c>
      <c r="I61" s="16">
        <v>84</v>
      </c>
      <c r="J61" s="16">
        <v>0</v>
      </c>
      <c r="K61" s="17">
        <v>75</v>
      </c>
      <c r="L61" s="19">
        <v>24.996000000000002</v>
      </c>
      <c r="M61" s="19">
        <v>12</v>
      </c>
      <c r="N61" s="19">
        <v>0</v>
      </c>
      <c r="O61" s="17">
        <v>30.000000000000007</v>
      </c>
      <c r="P61" s="20">
        <v>20</v>
      </c>
      <c r="Q61" s="21">
        <v>0</v>
      </c>
      <c r="R61" s="21">
        <v>0</v>
      </c>
      <c r="S61" s="22">
        <v>40</v>
      </c>
      <c r="T61" s="23">
        <v>145</v>
      </c>
    </row>
    <row r="62" spans="1:20" ht="17.25" customHeight="1" thickBot="1" thickTop="1">
      <c r="A62">
        <v>61</v>
      </c>
      <c r="B62" s="12">
        <v>58</v>
      </c>
      <c r="C62" s="41">
        <v>6</v>
      </c>
      <c r="D62" s="51" t="s">
        <v>68</v>
      </c>
      <c r="E62" s="15">
        <v>38</v>
      </c>
      <c r="F62" s="16">
        <v>60</v>
      </c>
      <c r="G62" s="16">
        <v>84</v>
      </c>
      <c r="H62" s="16">
        <v>84</v>
      </c>
      <c r="I62" s="16">
        <v>84</v>
      </c>
      <c r="J62" s="16">
        <v>0</v>
      </c>
      <c r="K62" s="17">
        <v>74</v>
      </c>
      <c r="L62" s="19">
        <v>24.996000000000002</v>
      </c>
      <c r="M62" s="19">
        <v>12</v>
      </c>
      <c r="N62" s="19">
        <v>30</v>
      </c>
      <c r="O62" s="17">
        <v>0</v>
      </c>
      <c r="P62" s="20">
        <v>20</v>
      </c>
      <c r="Q62" s="20">
        <v>20</v>
      </c>
      <c r="R62" s="21">
        <v>0</v>
      </c>
      <c r="S62" s="22">
        <v>20</v>
      </c>
      <c r="T62" s="23">
        <v>94</v>
      </c>
    </row>
    <row r="63" spans="1:20" ht="17.25" customHeight="1" thickBot="1" thickTop="1">
      <c r="A63">
        <v>62</v>
      </c>
      <c r="B63" s="12">
        <v>59</v>
      </c>
      <c r="C63" s="41">
        <v>6</v>
      </c>
      <c r="D63" s="51" t="s">
        <v>69</v>
      </c>
      <c r="E63" s="15">
        <v>38</v>
      </c>
      <c r="F63" s="16">
        <v>60</v>
      </c>
      <c r="G63" s="16">
        <v>84</v>
      </c>
      <c r="H63" s="16">
        <v>84</v>
      </c>
      <c r="I63" s="16">
        <v>84</v>
      </c>
      <c r="J63" s="16">
        <v>0</v>
      </c>
      <c r="K63" s="17">
        <v>74</v>
      </c>
      <c r="L63" s="19">
        <v>24.996000000000002</v>
      </c>
      <c r="M63" s="19">
        <v>12</v>
      </c>
      <c r="N63" s="19">
        <v>30</v>
      </c>
      <c r="O63" s="17">
        <v>0</v>
      </c>
      <c r="P63" s="21">
        <v>20</v>
      </c>
      <c r="Q63" s="21">
        <v>20</v>
      </c>
      <c r="R63" s="21">
        <v>20</v>
      </c>
      <c r="S63" s="22">
        <v>0</v>
      </c>
      <c r="T63" s="23">
        <v>74</v>
      </c>
    </row>
    <row r="64" spans="1:20" ht="17.25" customHeight="1" thickBot="1" thickTop="1">
      <c r="A64">
        <v>63</v>
      </c>
      <c r="B64" s="12">
        <v>60</v>
      </c>
      <c r="C64" s="41">
        <v>6</v>
      </c>
      <c r="D64" s="51" t="s">
        <v>70</v>
      </c>
      <c r="E64" s="15">
        <v>38</v>
      </c>
      <c r="F64" s="16">
        <v>60</v>
      </c>
      <c r="G64" s="16">
        <v>84</v>
      </c>
      <c r="H64" s="16">
        <v>84</v>
      </c>
      <c r="I64" s="16">
        <v>84</v>
      </c>
      <c r="J64" s="54">
        <v>74</v>
      </c>
      <c r="K64" s="17">
        <v>0</v>
      </c>
      <c r="L64" s="19">
        <v>24.996000000000002</v>
      </c>
      <c r="M64" s="19">
        <v>12</v>
      </c>
      <c r="N64" s="19">
        <v>30</v>
      </c>
      <c r="O64" s="17">
        <v>0</v>
      </c>
      <c r="P64" s="21">
        <v>20</v>
      </c>
      <c r="Q64" s="20">
        <v>20</v>
      </c>
      <c r="R64" s="20">
        <v>20</v>
      </c>
      <c r="S64" s="22">
        <v>0</v>
      </c>
      <c r="T64" s="23">
        <v>0</v>
      </c>
    </row>
    <row r="65" spans="1:20" ht="17.25" customHeight="1" thickBot="1" thickTop="1">
      <c r="A65">
        <v>64</v>
      </c>
      <c r="B65" s="12">
        <v>61</v>
      </c>
      <c r="C65" s="41">
        <v>6</v>
      </c>
      <c r="D65" s="51" t="s">
        <v>71</v>
      </c>
      <c r="E65" s="15">
        <v>37</v>
      </c>
      <c r="F65" s="16">
        <v>60</v>
      </c>
      <c r="G65" s="16">
        <v>84</v>
      </c>
      <c r="H65" s="16">
        <v>84</v>
      </c>
      <c r="I65" s="16">
        <v>84</v>
      </c>
      <c r="J65" s="16">
        <v>0</v>
      </c>
      <c r="K65" s="17">
        <v>75</v>
      </c>
      <c r="L65" s="19">
        <v>24.996000000000002</v>
      </c>
      <c r="M65" s="19">
        <v>12</v>
      </c>
      <c r="N65" s="19">
        <v>30</v>
      </c>
      <c r="O65" s="17">
        <v>0</v>
      </c>
      <c r="P65" s="21">
        <v>20</v>
      </c>
      <c r="Q65" s="21">
        <v>0</v>
      </c>
      <c r="R65" s="21">
        <v>0</v>
      </c>
      <c r="S65" s="22">
        <v>40</v>
      </c>
      <c r="T65" s="23">
        <v>115</v>
      </c>
    </row>
    <row r="66" spans="1:20" ht="17.25" customHeight="1" thickBot="1" thickTop="1">
      <c r="A66">
        <v>65</v>
      </c>
      <c r="B66" s="12">
        <v>62</v>
      </c>
      <c r="C66" s="41">
        <v>6</v>
      </c>
      <c r="D66" s="51" t="s">
        <v>72</v>
      </c>
      <c r="E66" s="15">
        <v>37</v>
      </c>
      <c r="F66" s="16">
        <v>60</v>
      </c>
      <c r="G66" s="16">
        <v>84</v>
      </c>
      <c r="H66" s="16">
        <v>84</v>
      </c>
      <c r="I66" s="16">
        <v>84</v>
      </c>
      <c r="J66" s="16">
        <v>0</v>
      </c>
      <c r="K66" s="17">
        <v>75</v>
      </c>
      <c r="L66" s="19">
        <v>24.996000000000002</v>
      </c>
      <c r="M66" s="19">
        <v>12</v>
      </c>
      <c r="N66" s="19">
        <v>30</v>
      </c>
      <c r="O66" s="17">
        <v>0</v>
      </c>
      <c r="P66" s="20">
        <v>20</v>
      </c>
      <c r="Q66" s="20">
        <v>20</v>
      </c>
      <c r="R66" s="20">
        <v>20</v>
      </c>
      <c r="S66" s="22">
        <v>0</v>
      </c>
      <c r="T66" s="23">
        <v>75</v>
      </c>
    </row>
    <row r="67" spans="1:20" ht="17.25" customHeight="1" thickBot="1" thickTop="1">
      <c r="A67">
        <v>66</v>
      </c>
      <c r="B67" s="12">
        <v>63</v>
      </c>
      <c r="C67" s="41">
        <v>6</v>
      </c>
      <c r="D67" s="51" t="s">
        <v>73</v>
      </c>
      <c r="E67" s="15">
        <v>37</v>
      </c>
      <c r="F67" s="16">
        <v>60</v>
      </c>
      <c r="G67" s="16">
        <v>84</v>
      </c>
      <c r="H67" s="16">
        <v>84</v>
      </c>
      <c r="I67" s="16">
        <v>84</v>
      </c>
      <c r="J67" s="16">
        <v>0</v>
      </c>
      <c r="K67" s="17">
        <v>75</v>
      </c>
      <c r="L67" s="19">
        <v>24.996000000000002</v>
      </c>
      <c r="M67" s="19">
        <v>12</v>
      </c>
      <c r="N67" s="19">
        <v>30</v>
      </c>
      <c r="O67" s="17">
        <v>0</v>
      </c>
      <c r="P67" s="21">
        <v>20</v>
      </c>
      <c r="Q67" s="21">
        <v>0</v>
      </c>
      <c r="R67" s="21">
        <v>0</v>
      </c>
      <c r="S67" s="22">
        <v>40</v>
      </c>
      <c r="T67" s="23">
        <v>115</v>
      </c>
    </row>
    <row r="68" spans="1:20" ht="17.25" customHeight="1" thickBot="1" thickTop="1">
      <c r="A68">
        <v>67</v>
      </c>
      <c r="B68" s="12">
        <v>64</v>
      </c>
      <c r="C68" s="41">
        <v>6</v>
      </c>
      <c r="D68" s="51" t="s">
        <v>72</v>
      </c>
      <c r="E68" s="15">
        <v>37</v>
      </c>
      <c r="F68" s="16">
        <v>60</v>
      </c>
      <c r="G68" s="16">
        <v>84</v>
      </c>
      <c r="H68" s="16">
        <v>84</v>
      </c>
      <c r="I68" s="16">
        <v>84</v>
      </c>
      <c r="J68" s="16">
        <v>0</v>
      </c>
      <c r="K68" s="17">
        <v>75</v>
      </c>
      <c r="L68" s="19">
        <v>24.996000000000002</v>
      </c>
      <c r="M68" s="19">
        <v>12</v>
      </c>
      <c r="N68" s="19">
        <v>30</v>
      </c>
      <c r="O68" s="17">
        <v>0</v>
      </c>
      <c r="P68" s="44"/>
      <c r="Q68" s="44"/>
      <c r="R68" s="44"/>
      <c r="S68" s="22"/>
      <c r="T68" s="23">
        <v>75</v>
      </c>
    </row>
    <row r="69" spans="1:20" ht="17.25" customHeight="1" thickBot="1" thickTop="1">
      <c r="A69">
        <v>68</v>
      </c>
      <c r="B69" s="12">
        <v>65</v>
      </c>
      <c r="C69" s="41">
        <v>6</v>
      </c>
      <c r="D69" s="51" t="s">
        <v>27</v>
      </c>
      <c r="E69" s="15">
        <v>37</v>
      </c>
      <c r="F69" s="16">
        <v>60</v>
      </c>
      <c r="G69" s="16">
        <v>84</v>
      </c>
      <c r="H69" s="16">
        <v>84</v>
      </c>
      <c r="I69" s="16">
        <v>84</v>
      </c>
      <c r="J69" s="16">
        <v>0</v>
      </c>
      <c r="K69" s="17">
        <v>75</v>
      </c>
      <c r="L69" s="19">
        <v>24.996000000000002</v>
      </c>
      <c r="M69" s="19">
        <v>12</v>
      </c>
      <c r="N69" s="19">
        <v>30</v>
      </c>
      <c r="O69" s="17">
        <v>0</v>
      </c>
      <c r="P69" s="44"/>
      <c r="Q69" s="44"/>
      <c r="R69" s="44"/>
      <c r="S69" s="22"/>
      <c r="T69" s="23">
        <v>75</v>
      </c>
    </row>
    <row r="70" spans="1:20" ht="17.25" customHeight="1" thickBot="1" thickTop="1">
      <c r="A70">
        <v>69</v>
      </c>
      <c r="B70" s="45">
        <v>66</v>
      </c>
      <c r="C70" s="46">
        <v>6</v>
      </c>
      <c r="D70" s="53" t="s">
        <v>74</v>
      </c>
      <c r="E70" s="15">
        <v>37</v>
      </c>
      <c r="F70" s="16">
        <v>60</v>
      </c>
      <c r="G70" s="16">
        <v>84</v>
      </c>
      <c r="H70" s="16">
        <v>84</v>
      </c>
      <c r="I70" s="16">
        <v>84</v>
      </c>
      <c r="J70" s="16">
        <v>0</v>
      </c>
      <c r="K70" s="17">
        <v>75</v>
      </c>
      <c r="L70" s="19">
        <v>24.996000000000002</v>
      </c>
      <c r="M70" s="19">
        <v>12</v>
      </c>
      <c r="N70" s="19">
        <v>30</v>
      </c>
      <c r="O70" s="17">
        <v>0</v>
      </c>
      <c r="P70" s="21">
        <v>20</v>
      </c>
      <c r="Q70" s="21">
        <v>20</v>
      </c>
      <c r="R70" s="21">
        <v>20</v>
      </c>
      <c r="S70" s="22">
        <v>0</v>
      </c>
      <c r="T70" s="23">
        <v>75</v>
      </c>
    </row>
    <row r="71" spans="1:20" ht="17.25" customHeight="1" thickBot="1" thickTop="1">
      <c r="A71">
        <v>70</v>
      </c>
      <c r="B71" s="12">
        <v>67</v>
      </c>
      <c r="C71" s="33">
        <v>6</v>
      </c>
      <c r="D71" s="51" t="s">
        <v>75</v>
      </c>
      <c r="E71" s="15">
        <v>37</v>
      </c>
      <c r="F71" s="16">
        <v>60</v>
      </c>
      <c r="G71" s="16">
        <v>84</v>
      </c>
      <c r="H71" s="16">
        <v>84</v>
      </c>
      <c r="I71" s="16">
        <v>84</v>
      </c>
      <c r="J71" s="54">
        <v>75</v>
      </c>
      <c r="K71" s="17">
        <v>0</v>
      </c>
      <c r="L71" s="19">
        <v>24.996000000000002</v>
      </c>
      <c r="M71" s="19">
        <v>12</v>
      </c>
      <c r="N71" s="19">
        <v>0</v>
      </c>
      <c r="O71" s="17">
        <v>30.000000000000007</v>
      </c>
      <c r="P71" s="20">
        <v>20</v>
      </c>
      <c r="Q71" s="20">
        <v>20</v>
      </c>
      <c r="R71" s="20">
        <v>20</v>
      </c>
      <c r="S71" s="22">
        <v>0</v>
      </c>
      <c r="T71" s="23">
        <v>30.000000000000007</v>
      </c>
    </row>
    <row r="72" spans="1:20" ht="17.25" customHeight="1" thickBot="1" thickTop="1">
      <c r="A72">
        <v>71</v>
      </c>
      <c r="B72" s="49">
        <v>68</v>
      </c>
      <c r="C72" s="50">
        <v>6</v>
      </c>
      <c r="D72" s="51" t="s">
        <v>76</v>
      </c>
      <c r="E72" s="15">
        <v>37</v>
      </c>
      <c r="F72" s="16">
        <v>60</v>
      </c>
      <c r="G72" s="16">
        <v>84</v>
      </c>
      <c r="H72" s="16">
        <v>84</v>
      </c>
      <c r="I72" s="16">
        <v>84</v>
      </c>
      <c r="J72" s="54">
        <v>75</v>
      </c>
      <c r="K72" s="17">
        <v>0</v>
      </c>
      <c r="L72" s="19">
        <v>24.996000000000002</v>
      </c>
      <c r="M72" s="19">
        <v>12</v>
      </c>
      <c r="N72" s="19">
        <v>30</v>
      </c>
      <c r="O72" s="17">
        <v>0</v>
      </c>
      <c r="P72" s="20">
        <v>20</v>
      </c>
      <c r="Q72" s="20">
        <v>20</v>
      </c>
      <c r="R72" s="20">
        <v>20</v>
      </c>
      <c r="S72" s="22">
        <v>0</v>
      </c>
      <c r="T72" s="23">
        <v>0</v>
      </c>
    </row>
    <row r="73" spans="1:20" ht="17.25" customHeight="1" thickBot="1" thickTop="1">
      <c r="A73">
        <v>72</v>
      </c>
      <c r="B73" s="12">
        <v>69</v>
      </c>
      <c r="C73" s="41">
        <v>6</v>
      </c>
      <c r="D73" s="51" t="s">
        <v>77</v>
      </c>
      <c r="E73" s="15">
        <v>37</v>
      </c>
      <c r="F73" s="16">
        <v>60</v>
      </c>
      <c r="G73" s="16">
        <v>84</v>
      </c>
      <c r="H73" s="16">
        <v>84</v>
      </c>
      <c r="I73" s="16">
        <v>84</v>
      </c>
      <c r="J73" s="54">
        <v>75</v>
      </c>
      <c r="K73" s="17">
        <v>0</v>
      </c>
      <c r="L73" s="19">
        <v>24.996000000000002</v>
      </c>
      <c r="M73" s="19">
        <v>12</v>
      </c>
      <c r="N73" s="19">
        <v>30</v>
      </c>
      <c r="O73" s="17">
        <v>0</v>
      </c>
      <c r="P73" s="20">
        <v>20</v>
      </c>
      <c r="Q73" s="20">
        <v>20</v>
      </c>
      <c r="R73" s="20">
        <v>20</v>
      </c>
      <c r="S73" s="22">
        <v>0</v>
      </c>
      <c r="T73" s="23">
        <v>0</v>
      </c>
    </row>
    <row r="74" spans="1:20" ht="17.25" customHeight="1" thickBot="1" thickTop="1">
      <c r="A74">
        <v>73</v>
      </c>
      <c r="B74" s="12">
        <v>70</v>
      </c>
      <c r="C74" s="41">
        <v>6</v>
      </c>
      <c r="D74" s="51" t="s">
        <v>76</v>
      </c>
      <c r="E74" s="15">
        <v>37</v>
      </c>
      <c r="F74" s="16">
        <v>60</v>
      </c>
      <c r="G74" s="16">
        <v>84</v>
      </c>
      <c r="H74" s="16">
        <v>84</v>
      </c>
      <c r="I74" s="16">
        <v>84</v>
      </c>
      <c r="J74" s="54">
        <v>75</v>
      </c>
      <c r="K74" s="17">
        <v>0</v>
      </c>
      <c r="L74" s="19">
        <v>24.996000000000002</v>
      </c>
      <c r="M74" s="19">
        <v>12</v>
      </c>
      <c r="N74" s="19">
        <v>30</v>
      </c>
      <c r="O74" s="17">
        <v>0</v>
      </c>
      <c r="P74" s="20">
        <v>20</v>
      </c>
      <c r="Q74" s="20">
        <v>20</v>
      </c>
      <c r="R74" s="20">
        <v>20</v>
      </c>
      <c r="S74" s="22">
        <v>0</v>
      </c>
      <c r="T74" s="23">
        <v>0</v>
      </c>
    </row>
    <row r="75" spans="1:20" ht="17.25" customHeight="1" thickBot="1" thickTop="1">
      <c r="A75">
        <v>74</v>
      </c>
      <c r="B75" s="12">
        <v>71</v>
      </c>
      <c r="C75" s="41">
        <v>6</v>
      </c>
      <c r="D75" s="51" t="s">
        <v>78</v>
      </c>
      <c r="E75" s="15">
        <v>37</v>
      </c>
      <c r="F75" s="16">
        <v>60</v>
      </c>
      <c r="G75" s="16">
        <v>84</v>
      </c>
      <c r="H75" s="16">
        <v>84</v>
      </c>
      <c r="I75" s="16">
        <v>84</v>
      </c>
      <c r="J75" s="54">
        <v>75</v>
      </c>
      <c r="K75" s="17">
        <v>0</v>
      </c>
      <c r="L75" s="19">
        <v>24.996000000000002</v>
      </c>
      <c r="M75" s="19">
        <v>12</v>
      </c>
      <c r="N75" s="19">
        <v>30</v>
      </c>
      <c r="O75" s="17">
        <v>0</v>
      </c>
      <c r="P75" s="20">
        <v>20</v>
      </c>
      <c r="Q75" s="20">
        <v>20</v>
      </c>
      <c r="R75" s="21">
        <v>20</v>
      </c>
      <c r="S75" s="22">
        <v>0</v>
      </c>
      <c r="T75" s="23">
        <v>0</v>
      </c>
    </row>
    <row r="76" spans="1:20" ht="17.25" customHeight="1" thickBot="1" thickTop="1">
      <c r="A76">
        <v>75</v>
      </c>
      <c r="B76" s="12">
        <v>72</v>
      </c>
      <c r="C76" s="41">
        <v>6</v>
      </c>
      <c r="D76" s="51" t="s">
        <v>79</v>
      </c>
      <c r="E76" s="15">
        <v>38</v>
      </c>
      <c r="F76" s="16">
        <v>60</v>
      </c>
      <c r="G76" s="16">
        <v>84</v>
      </c>
      <c r="H76" s="16">
        <v>84</v>
      </c>
      <c r="I76" s="16">
        <v>84</v>
      </c>
      <c r="J76" s="16">
        <v>0</v>
      </c>
      <c r="K76" s="17">
        <v>74</v>
      </c>
      <c r="L76" s="19">
        <v>24.996000000000002</v>
      </c>
      <c r="M76" s="19">
        <v>12</v>
      </c>
      <c r="N76" s="19">
        <v>30</v>
      </c>
      <c r="O76" s="17">
        <v>0</v>
      </c>
      <c r="P76" s="20">
        <v>20</v>
      </c>
      <c r="Q76" s="21">
        <v>20</v>
      </c>
      <c r="R76" s="21">
        <v>20</v>
      </c>
      <c r="S76" s="22">
        <v>0</v>
      </c>
      <c r="T76" s="23">
        <v>74</v>
      </c>
    </row>
    <row r="77" spans="1:20" ht="17.25" customHeight="1" thickBot="1" thickTop="1">
      <c r="A77">
        <v>76</v>
      </c>
      <c r="B77" s="12">
        <v>73</v>
      </c>
      <c r="C77" s="41">
        <v>6</v>
      </c>
      <c r="D77" s="51" t="s">
        <v>78</v>
      </c>
      <c r="E77" s="15">
        <v>37</v>
      </c>
      <c r="F77" s="16">
        <v>60</v>
      </c>
      <c r="G77" s="16">
        <v>84</v>
      </c>
      <c r="H77" s="16">
        <v>84</v>
      </c>
      <c r="I77" s="16">
        <v>84</v>
      </c>
      <c r="J77" s="54">
        <v>75</v>
      </c>
      <c r="K77" s="17">
        <v>0</v>
      </c>
      <c r="L77" s="19">
        <v>24.996000000000002</v>
      </c>
      <c r="M77" s="19">
        <v>12</v>
      </c>
      <c r="N77" s="19">
        <v>30</v>
      </c>
      <c r="O77" s="17">
        <v>0</v>
      </c>
      <c r="P77" s="44"/>
      <c r="Q77" s="44"/>
      <c r="R77" s="44"/>
      <c r="S77" s="22"/>
      <c r="T77" s="23">
        <v>0</v>
      </c>
    </row>
    <row r="78" spans="1:20" ht="17.25" customHeight="1" thickBot="1" thickTop="1">
      <c r="A78">
        <v>77</v>
      </c>
      <c r="B78" s="35">
        <v>74</v>
      </c>
      <c r="C78" s="62">
        <v>6</v>
      </c>
      <c r="D78" s="74" t="s">
        <v>80</v>
      </c>
      <c r="E78" s="38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17">
        <v>424</v>
      </c>
      <c r="L78" s="19">
        <v>0</v>
      </c>
      <c r="M78" s="19">
        <v>0</v>
      </c>
      <c r="N78" s="19">
        <v>0</v>
      </c>
      <c r="O78" s="17">
        <v>66.99600000000001</v>
      </c>
      <c r="P78" s="21">
        <v>0</v>
      </c>
      <c r="Q78" s="21">
        <v>0</v>
      </c>
      <c r="R78" s="21">
        <v>0</v>
      </c>
      <c r="S78" s="22">
        <v>60</v>
      </c>
      <c r="T78" s="23">
        <v>550.996</v>
      </c>
    </row>
    <row r="79" spans="1:20" ht="17.25" customHeight="1" thickBot="1" thickTop="1">
      <c r="A79">
        <v>78</v>
      </c>
      <c r="B79" s="12">
        <v>75</v>
      </c>
      <c r="C79" s="41">
        <v>6</v>
      </c>
      <c r="D79" s="51" t="s">
        <v>81</v>
      </c>
      <c r="E79" s="15">
        <v>38</v>
      </c>
      <c r="F79" s="16">
        <v>60</v>
      </c>
      <c r="G79" s="16">
        <v>84</v>
      </c>
      <c r="H79" s="16">
        <v>84</v>
      </c>
      <c r="I79" s="16">
        <v>84</v>
      </c>
      <c r="J79" s="54">
        <v>75</v>
      </c>
      <c r="K79" s="17">
        <v>-1</v>
      </c>
      <c r="L79" s="19">
        <v>24.996000000000002</v>
      </c>
      <c r="M79" s="19">
        <v>12</v>
      </c>
      <c r="N79" s="19">
        <v>30</v>
      </c>
      <c r="O79" s="17">
        <v>0</v>
      </c>
      <c r="P79" s="21">
        <v>20</v>
      </c>
      <c r="Q79" s="21">
        <v>20</v>
      </c>
      <c r="R79" s="21">
        <v>20</v>
      </c>
      <c r="S79" s="22">
        <v>0</v>
      </c>
      <c r="T79" s="23">
        <v>-1</v>
      </c>
    </row>
    <row r="80" spans="1:20" ht="17.25" customHeight="1" thickBot="1" thickTop="1">
      <c r="A80">
        <v>79</v>
      </c>
      <c r="B80" s="12">
        <v>76</v>
      </c>
      <c r="C80" s="41">
        <v>6</v>
      </c>
      <c r="D80" s="51" t="s">
        <v>82</v>
      </c>
      <c r="E80" s="15">
        <v>38</v>
      </c>
      <c r="F80" s="16">
        <v>60</v>
      </c>
      <c r="G80" s="16">
        <v>84</v>
      </c>
      <c r="H80" s="16">
        <v>84</v>
      </c>
      <c r="I80" s="16">
        <v>84</v>
      </c>
      <c r="J80" s="27">
        <v>75</v>
      </c>
      <c r="K80" s="17">
        <v>-1</v>
      </c>
      <c r="L80" s="19">
        <v>24.996000000000002</v>
      </c>
      <c r="M80" s="19">
        <v>12</v>
      </c>
      <c r="N80" s="19">
        <v>10</v>
      </c>
      <c r="O80" s="17">
        <v>20.000000000000007</v>
      </c>
      <c r="P80" s="21">
        <v>20</v>
      </c>
      <c r="Q80" s="21">
        <v>20</v>
      </c>
      <c r="R80" s="21">
        <v>20</v>
      </c>
      <c r="S80" s="22">
        <v>0</v>
      </c>
      <c r="T80" s="23">
        <v>19.000000000000007</v>
      </c>
    </row>
    <row r="81" spans="1:20" ht="17.25" customHeight="1" thickBot="1" thickTop="1">
      <c r="A81">
        <v>80</v>
      </c>
      <c r="B81" s="75">
        <v>77</v>
      </c>
      <c r="C81" s="76"/>
      <c r="D81" s="77" t="s">
        <v>83</v>
      </c>
      <c r="E81" s="78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80">
        <v>1</v>
      </c>
      <c r="L81" s="81">
        <v>0</v>
      </c>
      <c r="M81" s="81">
        <v>0</v>
      </c>
      <c r="N81" s="81">
        <v>0</v>
      </c>
      <c r="O81" s="17">
        <v>42</v>
      </c>
      <c r="P81" s="82">
        <v>0</v>
      </c>
      <c r="Q81" s="82">
        <v>0</v>
      </c>
      <c r="R81" s="82">
        <v>0</v>
      </c>
      <c r="S81" s="83">
        <v>60</v>
      </c>
      <c r="T81" s="84">
        <v>103</v>
      </c>
    </row>
    <row r="82" spans="1:20" ht="17.25" customHeight="1" thickBot="1" thickTop="1">
      <c r="A82">
        <v>81</v>
      </c>
      <c r="B82" s="12">
        <v>78</v>
      </c>
      <c r="C82" s="33">
        <v>7.2</v>
      </c>
      <c r="D82" s="51" t="s">
        <v>84</v>
      </c>
      <c r="E82" s="15">
        <v>60</v>
      </c>
      <c r="F82" s="16">
        <v>72</v>
      </c>
      <c r="G82" s="16">
        <v>100.8</v>
      </c>
      <c r="H82" s="16">
        <v>100.8</v>
      </c>
      <c r="I82" s="16">
        <v>100.8</v>
      </c>
      <c r="J82" s="16">
        <v>0</v>
      </c>
      <c r="K82" s="17">
        <v>74.19999999999993</v>
      </c>
      <c r="L82" s="19">
        <v>25</v>
      </c>
      <c r="M82" s="19">
        <v>12</v>
      </c>
      <c r="N82" s="19">
        <v>30</v>
      </c>
      <c r="O82" s="17">
        <v>4.995200000000011</v>
      </c>
      <c r="P82" s="20">
        <v>20</v>
      </c>
      <c r="Q82" s="21">
        <v>0</v>
      </c>
      <c r="R82" s="21">
        <v>0</v>
      </c>
      <c r="S82" s="22">
        <v>40</v>
      </c>
      <c r="T82" s="23">
        <v>119.19519999999994</v>
      </c>
    </row>
    <row r="83" spans="1:20" ht="17.25" customHeight="1" thickBot="1" thickTop="1">
      <c r="A83">
        <v>82</v>
      </c>
      <c r="B83" s="49">
        <v>79</v>
      </c>
      <c r="C83" s="50">
        <v>7.2</v>
      </c>
      <c r="D83" s="51" t="s">
        <v>85</v>
      </c>
      <c r="E83" s="15">
        <v>60</v>
      </c>
      <c r="F83" s="16">
        <v>60</v>
      </c>
      <c r="G83" s="16">
        <v>100.8</v>
      </c>
      <c r="H83" s="16">
        <v>100.8</v>
      </c>
      <c r="I83" s="16">
        <v>100.8</v>
      </c>
      <c r="J83" s="16">
        <v>0</v>
      </c>
      <c r="K83" s="17">
        <v>86.19999999999993</v>
      </c>
      <c r="L83" s="19">
        <v>25</v>
      </c>
      <c r="M83" s="19">
        <v>12</v>
      </c>
      <c r="N83" s="19">
        <v>36</v>
      </c>
      <c r="O83" s="17">
        <v>-1.0047999999999888</v>
      </c>
      <c r="P83" s="21">
        <v>0</v>
      </c>
      <c r="Q83" s="21">
        <v>0</v>
      </c>
      <c r="R83" s="21">
        <v>0</v>
      </c>
      <c r="S83" s="22">
        <v>60</v>
      </c>
      <c r="T83" s="23">
        <v>145.19519999999994</v>
      </c>
    </row>
    <row r="84" spans="1:20" ht="17.25" customHeight="1" thickBot="1" thickTop="1">
      <c r="A84">
        <v>83</v>
      </c>
      <c r="B84" s="12">
        <v>80</v>
      </c>
      <c r="C84" s="41">
        <v>11.48</v>
      </c>
      <c r="D84" s="51" t="s">
        <v>27</v>
      </c>
      <c r="E84" s="15">
        <v>69.88</v>
      </c>
      <c r="F84" s="16">
        <v>114.80000000000001</v>
      </c>
      <c r="G84" s="16">
        <v>160.72</v>
      </c>
      <c r="H84" s="16">
        <v>160.72</v>
      </c>
      <c r="I84" s="16">
        <v>160.72</v>
      </c>
      <c r="J84" s="16">
        <v>0</v>
      </c>
      <c r="K84" s="17">
        <v>143.4999999999999</v>
      </c>
      <c r="L84" s="19">
        <v>25</v>
      </c>
      <c r="M84" s="19">
        <v>12</v>
      </c>
      <c r="N84" s="19">
        <v>30</v>
      </c>
      <c r="O84" s="17">
        <v>22.825680000000006</v>
      </c>
      <c r="P84" s="44"/>
      <c r="Q84" s="44"/>
      <c r="R84" s="44"/>
      <c r="S84" s="22"/>
      <c r="T84" s="23">
        <v>166.3256799999999</v>
      </c>
    </row>
    <row r="85" spans="1:20" ht="17.25" customHeight="1" thickBot="1" thickTop="1">
      <c r="A85">
        <v>84</v>
      </c>
      <c r="B85" s="12">
        <v>81</v>
      </c>
      <c r="C85" s="41">
        <v>6</v>
      </c>
      <c r="D85" s="51" t="s">
        <v>86</v>
      </c>
      <c r="E85" s="15">
        <v>38</v>
      </c>
      <c r="F85" s="16">
        <v>84</v>
      </c>
      <c r="G85" s="16">
        <v>84</v>
      </c>
      <c r="H85" s="16">
        <v>84</v>
      </c>
      <c r="I85" s="16">
        <v>84</v>
      </c>
      <c r="J85" s="16">
        <v>0</v>
      </c>
      <c r="K85" s="17">
        <v>50</v>
      </c>
      <c r="L85" s="19">
        <v>24.996000000000002</v>
      </c>
      <c r="M85" s="19">
        <v>12</v>
      </c>
      <c r="N85" s="19">
        <v>30</v>
      </c>
      <c r="O85" s="17">
        <v>0</v>
      </c>
      <c r="P85" s="21">
        <v>0</v>
      </c>
      <c r="Q85" s="21">
        <v>0</v>
      </c>
      <c r="R85" s="20">
        <v>20</v>
      </c>
      <c r="S85" s="22">
        <v>40</v>
      </c>
      <c r="T85" s="23">
        <v>90</v>
      </c>
    </row>
    <row r="86" spans="1:20" ht="17.25" customHeight="1" thickBot="1" thickTop="1">
      <c r="A86">
        <v>85</v>
      </c>
      <c r="B86" s="12">
        <v>82</v>
      </c>
      <c r="C86" s="41">
        <v>8.96</v>
      </c>
      <c r="D86" s="51" t="s">
        <v>27</v>
      </c>
      <c r="E86" s="15">
        <v>54.760000000000005</v>
      </c>
      <c r="F86" s="16">
        <v>89.60000000000001</v>
      </c>
      <c r="G86" s="16">
        <v>125.44000000000001</v>
      </c>
      <c r="H86" s="16">
        <v>125.44000000000001</v>
      </c>
      <c r="I86" s="16">
        <v>125.44000000000001</v>
      </c>
      <c r="J86" s="16">
        <v>0</v>
      </c>
      <c r="K86" s="17">
        <v>112</v>
      </c>
      <c r="L86" s="19">
        <v>25</v>
      </c>
      <c r="M86" s="19">
        <v>12</v>
      </c>
      <c r="N86" s="19">
        <v>30</v>
      </c>
      <c r="O86" s="17">
        <v>12.327359999999999</v>
      </c>
      <c r="P86" s="21">
        <v>20</v>
      </c>
      <c r="Q86" s="21">
        <v>20</v>
      </c>
      <c r="R86" s="21">
        <v>20</v>
      </c>
      <c r="S86" s="22">
        <v>0</v>
      </c>
      <c r="T86" s="23">
        <v>124.32736</v>
      </c>
    </row>
    <row r="87" spans="1:20" ht="17.25" customHeight="1" thickBot="1" thickTop="1">
      <c r="A87">
        <v>86</v>
      </c>
      <c r="B87" s="12">
        <v>83</v>
      </c>
      <c r="C87" s="41">
        <v>6</v>
      </c>
      <c r="D87" s="51" t="s">
        <v>87</v>
      </c>
      <c r="E87" s="15">
        <v>38</v>
      </c>
      <c r="F87" s="16">
        <v>84</v>
      </c>
      <c r="G87" s="16">
        <v>84</v>
      </c>
      <c r="H87" s="16">
        <v>84</v>
      </c>
      <c r="I87" s="16">
        <v>84</v>
      </c>
      <c r="J87" s="16">
        <v>0</v>
      </c>
      <c r="K87" s="17">
        <v>50</v>
      </c>
      <c r="L87" s="19">
        <v>24.996000000000002</v>
      </c>
      <c r="M87" s="19">
        <v>12</v>
      </c>
      <c r="N87" s="19">
        <v>30</v>
      </c>
      <c r="O87" s="17">
        <v>0</v>
      </c>
      <c r="P87" s="21">
        <v>0</v>
      </c>
      <c r="Q87" s="21">
        <v>0</v>
      </c>
      <c r="R87" s="20">
        <v>20</v>
      </c>
      <c r="S87" s="22">
        <v>40</v>
      </c>
      <c r="T87" s="23">
        <v>90</v>
      </c>
    </row>
    <row r="88" spans="1:20" ht="17.25" customHeight="1" thickBot="1" thickTop="1">
      <c r="A88">
        <v>87</v>
      </c>
      <c r="B88" s="12">
        <v>84</v>
      </c>
      <c r="C88" s="41">
        <v>6</v>
      </c>
      <c r="D88" s="51" t="s">
        <v>88</v>
      </c>
      <c r="E88" s="15">
        <v>60</v>
      </c>
      <c r="F88" s="16">
        <v>84</v>
      </c>
      <c r="G88" s="16">
        <v>84</v>
      </c>
      <c r="H88" s="16">
        <v>0</v>
      </c>
      <c r="I88" s="16">
        <v>0</v>
      </c>
      <c r="J88" s="16">
        <v>0</v>
      </c>
      <c r="K88" s="17">
        <v>196</v>
      </c>
      <c r="L88" s="19">
        <v>24.996000000000002</v>
      </c>
      <c r="M88" s="19">
        <v>12</v>
      </c>
      <c r="N88" s="19">
        <v>0</v>
      </c>
      <c r="O88" s="17">
        <v>30.000000000000007</v>
      </c>
      <c r="P88" s="21">
        <v>0</v>
      </c>
      <c r="Q88" s="21">
        <v>0</v>
      </c>
      <c r="R88" s="21">
        <v>0</v>
      </c>
      <c r="S88" s="22">
        <v>60</v>
      </c>
      <c r="T88" s="23">
        <v>286</v>
      </c>
    </row>
    <row r="89" spans="1:20" ht="17.25" customHeight="1" thickBot="1" thickTop="1">
      <c r="A89">
        <v>88</v>
      </c>
      <c r="B89" s="12">
        <v>85</v>
      </c>
      <c r="C89" s="41">
        <v>6</v>
      </c>
      <c r="D89" s="51" t="s">
        <v>89</v>
      </c>
      <c r="E89" s="15">
        <v>38</v>
      </c>
      <c r="F89" s="16">
        <v>60</v>
      </c>
      <c r="G89" s="16">
        <v>84</v>
      </c>
      <c r="H89" s="16">
        <v>84</v>
      </c>
      <c r="I89" s="16">
        <v>84</v>
      </c>
      <c r="J89" s="16">
        <v>0</v>
      </c>
      <c r="K89" s="17">
        <v>74</v>
      </c>
      <c r="L89" s="19">
        <v>24.996000000000002</v>
      </c>
      <c r="M89" s="19">
        <v>12</v>
      </c>
      <c r="N89" s="19">
        <v>30</v>
      </c>
      <c r="O89" s="17">
        <v>0</v>
      </c>
      <c r="P89" s="21">
        <v>0</v>
      </c>
      <c r="Q89" s="20">
        <v>20</v>
      </c>
      <c r="R89" s="21">
        <v>0</v>
      </c>
      <c r="S89" s="22">
        <v>40</v>
      </c>
      <c r="T89" s="23">
        <v>114</v>
      </c>
    </row>
    <row r="90" spans="1:20" ht="17.25" customHeight="1" thickBot="1" thickTop="1">
      <c r="A90">
        <v>89</v>
      </c>
      <c r="B90" s="12">
        <v>86</v>
      </c>
      <c r="C90" s="41">
        <v>6</v>
      </c>
      <c r="D90" s="51" t="s">
        <v>90</v>
      </c>
      <c r="E90" s="15">
        <v>38</v>
      </c>
      <c r="F90" s="16">
        <v>60</v>
      </c>
      <c r="G90" s="16">
        <v>84</v>
      </c>
      <c r="H90" s="16">
        <v>84</v>
      </c>
      <c r="I90" s="16">
        <v>0</v>
      </c>
      <c r="J90" s="16">
        <v>0</v>
      </c>
      <c r="K90" s="17">
        <v>158</v>
      </c>
      <c r="L90" s="19">
        <v>24.996000000000002</v>
      </c>
      <c r="M90" s="19">
        <v>12</v>
      </c>
      <c r="N90" s="19">
        <v>0</v>
      </c>
      <c r="O90" s="17">
        <v>30.000000000000007</v>
      </c>
      <c r="P90" s="21">
        <v>0</v>
      </c>
      <c r="Q90" s="21">
        <v>0</v>
      </c>
      <c r="R90" s="21">
        <v>0</v>
      </c>
      <c r="S90" s="22">
        <v>60</v>
      </c>
      <c r="T90" s="23">
        <v>248</v>
      </c>
    </row>
    <row r="91" spans="1:20" ht="17.25" customHeight="1" thickBot="1" thickTop="1">
      <c r="A91">
        <v>90</v>
      </c>
      <c r="B91" s="12">
        <v>87</v>
      </c>
      <c r="C91" s="41">
        <v>6</v>
      </c>
      <c r="D91" s="51" t="s">
        <v>91</v>
      </c>
      <c r="E91" s="15">
        <v>60</v>
      </c>
      <c r="F91" s="16">
        <v>60</v>
      </c>
      <c r="G91" s="16">
        <v>84</v>
      </c>
      <c r="H91" s="16">
        <v>84</v>
      </c>
      <c r="I91" s="16">
        <v>84</v>
      </c>
      <c r="J91" s="16">
        <v>0</v>
      </c>
      <c r="K91" s="17">
        <v>52</v>
      </c>
      <c r="L91" s="19">
        <v>24.996000000000002</v>
      </c>
      <c r="M91" s="19">
        <v>12</v>
      </c>
      <c r="N91" s="19">
        <v>30</v>
      </c>
      <c r="O91" s="17">
        <v>0</v>
      </c>
      <c r="P91" s="21">
        <v>0</v>
      </c>
      <c r="Q91" s="21">
        <v>0</v>
      </c>
      <c r="R91" s="21">
        <v>0</v>
      </c>
      <c r="S91" s="22">
        <v>60</v>
      </c>
      <c r="T91" s="23">
        <v>112</v>
      </c>
    </row>
    <row r="92" spans="1:20" ht="17.25" customHeight="1" thickBot="1" thickTop="1">
      <c r="A92">
        <v>91</v>
      </c>
      <c r="B92" s="12">
        <v>88</v>
      </c>
      <c r="C92" s="41">
        <v>6</v>
      </c>
      <c r="D92" s="51" t="s">
        <v>92</v>
      </c>
      <c r="E92" s="15">
        <v>60</v>
      </c>
      <c r="F92" s="16">
        <v>60</v>
      </c>
      <c r="G92" s="16">
        <v>84</v>
      </c>
      <c r="H92" s="16">
        <v>84</v>
      </c>
      <c r="I92" s="16">
        <v>0</v>
      </c>
      <c r="J92" s="16">
        <v>0</v>
      </c>
      <c r="K92" s="17">
        <v>136</v>
      </c>
      <c r="L92" s="19">
        <v>24.996000000000002</v>
      </c>
      <c r="M92" s="19">
        <v>12</v>
      </c>
      <c r="N92" s="19">
        <v>0</v>
      </c>
      <c r="O92" s="17">
        <v>30.000000000000007</v>
      </c>
      <c r="P92" s="21">
        <v>20</v>
      </c>
      <c r="Q92" s="21">
        <v>20</v>
      </c>
      <c r="R92" s="21">
        <v>0</v>
      </c>
      <c r="S92" s="22">
        <v>20</v>
      </c>
      <c r="T92" s="23">
        <v>186</v>
      </c>
    </row>
    <row r="93" spans="1:20" ht="17.25" customHeight="1" thickBot="1" thickTop="1">
      <c r="A93">
        <v>92</v>
      </c>
      <c r="B93" s="12">
        <v>89</v>
      </c>
      <c r="C93" s="41">
        <v>6</v>
      </c>
      <c r="D93" s="51" t="s">
        <v>93</v>
      </c>
      <c r="E93" s="15">
        <v>38</v>
      </c>
      <c r="F93" s="16">
        <v>84</v>
      </c>
      <c r="G93" s="16">
        <v>84</v>
      </c>
      <c r="H93" s="16">
        <v>0</v>
      </c>
      <c r="I93" s="16">
        <v>0</v>
      </c>
      <c r="J93" s="16">
        <v>0</v>
      </c>
      <c r="K93" s="17">
        <v>218</v>
      </c>
      <c r="L93" s="19">
        <v>24.996000000000002</v>
      </c>
      <c r="M93" s="19">
        <v>12</v>
      </c>
      <c r="N93" s="19">
        <v>0</v>
      </c>
      <c r="O93" s="17">
        <v>30.000000000000007</v>
      </c>
      <c r="P93" s="55">
        <v>20</v>
      </c>
      <c r="Q93" s="85">
        <v>0</v>
      </c>
      <c r="R93" s="55">
        <v>20</v>
      </c>
      <c r="S93" s="22">
        <v>20</v>
      </c>
      <c r="T93" s="23">
        <v>268</v>
      </c>
    </row>
    <row r="94" spans="1:20" ht="17.25" customHeight="1" thickBot="1" thickTop="1">
      <c r="A94">
        <v>93</v>
      </c>
      <c r="B94" s="12">
        <v>90</v>
      </c>
      <c r="C94" s="41">
        <v>6</v>
      </c>
      <c r="D94" s="51" t="s">
        <v>94</v>
      </c>
      <c r="E94" s="15">
        <v>38</v>
      </c>
      <c r="F94" s="16">
        <v>84</v>
      </c>
      <c r="G94" s="16">
        <v>84</v>
      </c>
      <c r="H94" s="16">
        <v>0</v>
      </c>
      <c r="I94" s="16">
        <v>0</v>
      </c>
      <c r="J94" s="16">
        <v>0</v>
      </c>
      <c r="K94" s="17">
        <v>218</v>
      </c>
      <c r="L94" s="19">
        <v>24.996000000000002</v>
      </c>
      <c r="M94" s="19">
        <v>12</v>
      </c>
      <c r="N94" s="19">
        <v>0</v>
      </c>
      <c r="O94" s="17">
        <v>30.000000000000007</v>
      </c>
      <c r="P94" s="34">
        <v>20</v>
      </c>
      <c r="Q94" s="85">
        <v>0</v>
      </c>
      <c r="R94" s="21">
        <v>20</v>
      </c>
      <c r="S94" s="22">
        <v>20</v>
      </c>
      <c r="T94" s="23">
        <v>268</v>
      </c>
    </row>
    <row r="95" spans="1:20" ht="17.25" customHeight="1" thickBot="1" thickTop="1">
      <c r="A95">
        <v>94</v>
      </c>
      <c r="B95" s="12">
        <v>91</v>
      </c>
      <c r="C95" s="41">
        <v>6</v>
      </c>
      <c r="D95" s="51" t="s">
        <v>95</v>
      </c>
      <c r="E95" s="15">
        <v>60</v>
      </c>
      <c r="F95" s="16">
        <v>84</v>
      </c>
      <c r="G95" s="16">
        <v>84</v>
      </c>
      <c r="H95" s="16">
        <v>84</v>
      </c>
      <c r="I95" s="16">
        <v>0</v>
      </c>
      <c r="J95" s="16">
        <v>0</v>
      </c>
      <c r="K95" s="17">
        <v>112</v>
      </c>
      <c r="L95" s="19">
        <v>24.996000000000002</v>
      </c>
      <c r="M95" s="19">
        <v>12</v>
      </c>
      <c r="N95" s="19">
        <v>0</v>
      </c>
      <c r="O95" s="17">
        <v>30.000000000000007</v>
      </c>
      <c r="P95" s="21">
        <v>20</v>
      </c>
      <c r="Q95" s="21">
        <v>20</v>
      </c>
      <c r="R95" s="20">
        <v>20</v>
      </c>
      <c r="S95" s="22">
        <v>0</v>
      </c>
      <c r="T95" s="23">
        <v>142</v>
      </c>
    </row>
    <row r="96" spans="1:20" ht="17.25" customHeight="1" thickBot="1" thickTop="1">
      <c r="A96">
        <v>95</v>
      </c>
      <c r="B96" s="45">
        <v>92</v>
      </c>
      <c r="C96" s="46">
        <v>6</v>
      </c>
      <c r="D96" s="51" t="s">
        <v>27</v>
      </c>
      <c r="E96" s="15">
        <v>38</v>
      </c>
      <c r="F96" s="16">
        <v>60</v>
      </c>
      <c r="G96" s="16">
        <v>84</v>
      </c>
      <c r="H96" s="16">
        <v>84</v>
      </c>
      <c r="I96" s="16">
        <v>84</v>
      </c>
      <c r="J96" s="16">
        <v>0</v>
      </c>
      <c r="K96" s="17">
        <v>74</v>
      </c>
      <c r="L96" s="19">
        <v>24.996000000000002</v>
      </c>
      <c r="M96" s="19">
        <v>12</v>
      </c>
      <c r="N96" s="19">
        <v>30</v>
      </c>
      <c r="O96" s="17">
        <v>0</v>
      </c>
      <c r="P96" s="44"/>
      <c r="Q96" s="44"/>
      <c r="R96" s="86"/>
      <c r="S96" s="22"/>
      <c r="T96" s="23">
        <v>74</v>
      </c>
    </row>
    <row r="97" spans="1:20" ht="17.25" customHeight="1" thickBot="1" thickTop="1">
      <c r="A97">
        <v>96</v>
      </c>
      <c r="B97" s="12">
        <v>93</v>
      </c>
      <c r="C97" s="33">
        <v>6</v>
      </c>
      <c r="D97" s="51" t="s">
        <v>96</v>
      </c>
      <c r="E97" s="15">
        <v>38</v>
      </c>
      <c r="F97" s="16">
        <v>60</v>
      </c>
      <c r="G97" s="16">
        <v>84</v>
      </c>
      <c r="H97" s="16">
        <v>84</v>
      </c>
      <c r="I97" s="16">
        <v>84</v>
      </c>
      <c r="J97" s="54">
        <v>75</v>
      </c>
      <c r="K97" s="17">
        <v>-1</v>
      </c>
      <c r="L97" s="19">
        <v>24.996000000000002</v>
      </c>
      <c r="M97" s="19">
        <v>12</v>
      </c>
      <c r="N97" s="19">
        <v>30</v>
      </c>
      <c r="O97" s="17">
        <v>0</v>
      </c>
      <c r="P97" s="21">
        <v>20</v>
      </c>
      <c r="Q97" s="21">
        <v>0</v>
      </c>
      <c r="R97" s="21">
        <v>20</v>
      </c>
      <c r="S97" s="22">
        <v>20</v>
      </c>
      <c r="T97" s="23">
        <v>19</v>
      </c>
    </row>
    <row r="98" spans="1:20" ht="17.25" customHeight="1" thickBot="1" thickTop="1">
      <c r="A98">
        <v>97</v>
      </c>
      <c r="B98" s="49">
        <v>94</v>
      </c>
      <c r="C98" s="50">
        <v>6</v>
      </c>
      <c r="D98" s="48" t="s">
        <v>96</v>
      </c>
      <c r="E98" s="15">
        <v>38</v>
      </c>
      <c r="F98" s="16">
        <v>60</v>
      </c>
      <c r="G98" s="16">
        <v>84</v>
      </c>
      <c r="H98" s="16">
        <v>84</v>
      </c>
      <c r="I98" s="16">
        <v>84</v>
      </c>
      <c r="J98" s="54">
        <v>75</v>
      </c>
      <c r="K98" s="17">
        <v>-1</v>
      </c>
      <c r="L98" s="19">
        <v>24.996000000000002</v>
      </c>
      <c r="M98" s="19">
        <v>12</v>
      </c>
      <c r="N98" s="19">
        <v>30</v>
      </c>
      <c r="O98" s="17">
        <v>0</v>
      </c>
      <c r="P98" s="44"/>
      <c r="Q98" s="44"/>
      <c r="R98" s="44"/>
      <c r="S98" s="22"/>
      <c r="T98" s="23">
        <v>-1</v>
      </c>
    </row>
    <row r="99" spans="1:20" ht="17.25" customHeight="1" thickBot="1" thickTop="1">
      <c r="A99">
        <v>98</v>
      </c>
      <c r="B99" s="12">
        <v>95</v>
      </c>
      <c r="C99" s="41">
        <v>6</v>
      </c>
      <c r="D99" s="48" t="s">
        <v>96</v>
      </c>
      <c r="E99" s="15">
        <v>38</v>
      </c>
      <c r="F99" s="16">
        <v>60</v>
      </c>
      <c r="G99" s="16">
        <v>84</v>
      </c>
      <c r="H99" s="16">
        <v>84</v>
      </c>
      <c r="I99" s="16">
        <v>84</v>
      </c>
      <c r="J99" s="54">
        <v>75</v>
      </c>
      <c r="K99" s="17">
        <v>-1</v>
      </c>
      <c r="L99" s="19">
        <v>24.996000000000002</v>
      </c>
      <c r="M99" s="19">
        <v>12</v>
      </c>
      <c r="N99" s="19">
        <v>30</v>
      </c>
      <c r="O99" s="17">
        <v>0</v>
      </c>
      <c r="P99" s="44"/>
      <c r="Q99" s="44"/>
      <c r="R99" s="44"/>
      <c r="S99" s="22"/>
      <c r="T99" s="23">
        <v>-1</v>
      </c>
    </row>
    <row r="100" spans="1:20" ht="17.25" customHeight="1" thickBot="1" thickTop="1">
      <c r="A100">
        <v>99</v>
      </c>
      <c r="B100" s="45">
        <v>96</v>
      </c>
      <c r="C100" s="46">
        <v>6</v>
      </c>
      <c r="D100" s="48" t="s">
        <v>97</v>
      </c>
      <c r="E100" s="15">
        <v>60</v>
      </c>
      <c r="F100" s="16">
        <v>60</v>
      </c>
      <c r="G100" s="16">
        <v>84</v>
      </c>
      <c r="H100" s="16">
        <v>84</v>
      </c>
      <c r="I100" s="16">
        <v>84</v>
      </c>
      <c r="J100" s="16">
        <v>0</v>
      </c>
      <c r="K100" s="17">
        <v>52</v>
      </c>
      <c r="L100" s="19">
        <v>24.996000000000002</v>
      </c>
      <c r="M100" s="19">
        <v>12</v>
      </c>
      <c r="N100" s="19">
        <v>30</v>
      </c>
      <c r="O100" s="17">
        <v>0</v>
      </c>
      <c r="P100" s="21">
        <v>20</v>
      </c>
      <c r="Q100" s="21">
        <v>20</v>
      </c>
      <c r="R100" s="21">
        <v>20</v>
      </c>
      <c r="S100" s="22">
        <v>0</v>
      </c>
      <c r="T100" s="23">
        <v>52</v>
      </c>
    </row>
    <row r="101" spans="1:20" ht="17.25" customHeight="1" thickBot="1" thickTop="1">
      <c r="A101">
        <v>100</v>
      </c>
      <c r="B101" s="12">
        <v>97</v>
      </c>
      <c r="C101" s="33">
        <v>6</v>
      </c>
      <c r="D101" s="51" t="s">
        <v>98</v>
      </c>
      <c r="E101" s="15">
        <v>38</v>
      </c>
      <c r="F101" s="16">
        <v>60</v>
      </c>
      <c r="G101" s="16">
        <v>84</v>
      </c>
      <c r="H101" s="16">
        <v>84</v>
      </c>
      <c r="I101" s="16">
        <v>84</v>
      </c>
      <c r="J101" s="54">
        <v>74</v>
      </c>
      <c r="K101" s="17">
        <v>0</v>
      </c>
      <c r="L101" s="19">
        <v>24.996000000000002</v>
      </c>
      <c r="M101" s="19">
        <v>12</v>
      </c>
      <c r="N101" s="19">
        <v>30</v>
      </c>
      <c r="O101" s="17">
        <v>0</v>
      </c>
      <c r="P101" s="21">
        <v>0</v>
      </c>
      <c r="Q101" s="21">
        <v>20</v>
      </c>
      <c r="R101" s="21">
        <v>0</v>
      </c>
      <c r="S101" s="22">
        <v>40</v>
      </c>
      <c r="T101" s="23">
        <v>40</v>
      </c>
    </row>
    <row r="102" spans="1:20" ht="17.25" customHeight="1" thickBot="1" thickTop="1">
      <c r="A102">
        <v>101</v>
      </c>
      <c r="B102" s="49">
        <v>98</v>
      </c>
      <c r="C102" s="50">
        <v>6</v>
      </c>
      <c r="D102" s="48" t="s">
        <v>99</v>
      </c>
      <c r="E102" s="15">
        <v>38</v>
      </c>
      <c r="F102" s="16">
        <v>60</v>
      </c>
      <c r="G102" s="16">
        <v>84</v>
      </c>
      <c r="H102" s="16">
        <v>84</v>
      </c>
      <c r="I102" s="16">
        <v>84</v>
      </c>
      <c r="J102" s="54">
        <v>75</v>
      </c>
      <c r="K102" s="17">
        <v>-1</v>
      </c>
      <c r="L102" s="19">
        <v>24.996000000000002</v>
      </c>
      <c r="M102" s="19">
        <v>12</v>
      </c>
      <c r="N102" s="19">
        <v>30</v>
      </c>
      <c r="O102" s="17">
        <v>0</v>
      </c>
      <c r="P102" s="21">
        <v>20</v>
      </c>
      <c r="Q102" s="21">
        <v>20</v>
      </c>
      <c r="R102" s="20">
        <v>20</v>
      </c>
      <c r="S102" s="22">
        <v>0</v>
      </c>
      <c r="T102" s="23">
        <v>-1</v>
      </c>
    </row>
    <row r="103" spans="1:20" ht="17.25" customHeight="1" thickBot="1" thickTop="1">
      <c r="A103">
        <v>102</v>
      </c>
      <c r="B103" s="12">
        <v>99</v>
      </c>
      <c r="C103" s="41">
        <v>6</v>
      </c>
      <c r="D103" s="51" t="s">
        <v>100</v>
      </c>
      <c r="E103" s="15">
        <v>38</v>
      </c>
      <c r="F103" s="16">
        <v>60</v>
      </c>
      <c r="G103" s="16">
        <v>84</v>
      </c>
      <c r="H103" s="16">
        <v>84</v>
      </c>
      <c r="I103" s="16">
        <v>84</v>
      </c>
      <c r="J103" s="54">
        <v>74</v>
      </c>
      <c r="K103" s="17">
        <v>0</v>
      </c>
      <c r="L103" s="19">
        <v>24.996000000000002</v>
      </c>
      <c r="M103" s="19">
        <v>12</v>
      </c>
      <c r="N103" s="19">
        <v>30</v>
      </c>
      <c r="O103" s="17">
        <v>0</v>
      </c>
      <c r="P103" s="21">
        <v>0</v>
      </c>
      <c r="Q103" s="21">
        <v>20</v>
      </c>
      <c r="R103" s="20">
        <v>20</v>
      </c>
      <c r="S103" s="22">
        <v>20</v>
      </c>
      <c r="T103" s="23">
        <v>20</v>
      </c>
    </row>
    <row r="104" spans="1:20" ht="17.25" customHeight="1" thickBot="1" thickTop="1">
      <c r="A104">
        <v>103</v>
      </c>
      <c r="B104" s="12">
        <v>100</v>
      </c>
      <c r="C104" s="41">
        <v>6</v>
      </c>
      <c r="D104" s="51" t="s">
        <v>101</v>
      </c>
      <c r="E104" s="15">
        <v>38</v>
      </c>
      <c r="F104" s="16">
        <v>60</v>
      </c>
      <c r="G104" s="16">
        <v>84</v>
      </c>
      <c r="H104" s="16">
        <v>84</v>
      </c>
      <c r="I104" s="16">
        <v>84</v>
      </c>
      <c r="J104" s="16">
        <v>0</v>
      </c>
      <c r="K104" s="17">
        <v>74</v>
      </c>
      <c r="L104" s="19">
        <v>24.996000000000002</v>
      </c>
      <c r="M104" s="19">
        <v>12</v>
      </c>
      <c r="N104" s="19">
        <v>0</v>
      </c>
      <c r="O104" s="17">
        <v>30.000000000000007</v>
      </c>
      <c r="P104" s="21">
        <v>0</v>
      </c>
      <c r="Q104" s="21">
        <v>0</v>
      </c>
      <c r="R104" s="20">
        <v>20</v>
      </c>
      <c r="S104" s="22">
        <v>40</v>
      </c>
      <c r="T104" s="23">
        <v>144</v>
      </c>
    </row>
    <row r="105" spans="1:20" ht="17.25" customHeight="1" thickBot="1" thickTop="1">
      <c r="A105">
        <v>104</v>
      </c>
      <c r="B105" s="45">
        <v>101</v>
      </c>
      <c r="C105" s="46">
        <v>6</v>
      </c>
      <c r="D105" s="53" t="s">
        <v>102</v>
      </c>
      <c r="E105" s="15">
        <v>38</v>
      </c>
      <c r="F105" s="16">
        <v>60</v>
      </c>
      <c r="G105" s="16">
        <v>84</v>
      </c>
      <c r="H105" s="16">
        <v>84</v>
      </c>
      <c r="I105" s="16">
        <v>84</v>
      </c>
      <c r="J105" s="54">
        <v>74</v>
      </c>
      <c r="K105" s="17">
        <v>0</v>
      </c>
      <c r="L105" s="19">
        <v>24.996000000000002</v>
      </c>
      <c r="M105" s="19">
        <v>12</v>
      </c>
      <c r="N105" s="19">
        <v>0</v>
      </c>
      <c r="O105" s="17">
        <v>30.000000000000007</v>
      </c>
      <c r="P105" s="20">
        <v>20</v>
      </c>
      <c r="Q105" s="20">
        <v>20</v>
      </c>
      <c r="R105" s="21">
        <v>20</v>
      </c>
      <c r="S105" s="22">
        <v>0</v>
      </c>
      <c r="T105" s="23">
        <v>30.000000000000007</v>
      </c>
    </row>
    <row r="106" spans="1:20" ht="17.25" customHeight="1" thickBot="1" thickTop="1">
      <c r="A106">
        <v>105</v>
      </c>
      <c r="B106" s="12">
        <v>102</v>
      </c>
      <c r="C106" s="33">
        <v>6</v>
      </c>
      <c r="D106" s="51" t="s">
        <v>103</v>
      </c>
      <c r="E106" s="15">
        <v>38</v>
      </c>
      <c r="F106" s="16">
        <v>60</v>
      </c>
      <c r="G106" s="16">
        <v>84</v>
      </c>
      <c r="H106" s="16">
        <v>84</v>
      </c>
      <c r="I106" s="16">
        <v>0</v>
      </c>
      <c r="J106" s="16">
        <v>0</v>
      </c>
      <c r="K106" s="17">
        <v>158</v>
      </c>
      <c r="L106" s="19">
        <v>24.996000000000002</v>
      </c>
      <c r="M106" s="19">
        <v>12</v>
      </c>
      <c r="N106" s="19">
        <v>30</v>
      </c>
      <c r="O106" s="17">
        <v>0</v>
      </c>
      <c r="P106" s="20">
        <v>20</v>
      </c>
      <c r="Q106" s="20">
        <v>20</v>
      </c>
      <c r="R106" s="21">
        <v>20</v>
      </c>
      <c r="S106" s="22">
        <v>0</v>
      </c>
      <c r="T106" s="23">
        <v>158</v>
      </c>
    </row>
    <row r="107" spans="1:20" ht="17.25" customHeight="1" thickBot="1" thickTop="1">
      <c r="A107">
        <v>106</v>
      </c>
      <c r="B107" s="87">
        <v>103</v>
      </c>
      <c r="C107" s="88">
        <v>6</v>
      </c>
      <c r="D107" s="51" t="s">
        <v>104</v>
      </c>
      <c r="E107" s="15">
        <v>37</v>
      </c>
      <c r="F107" s="16">
        <v>38</v>
      </c>
      <c r="G107" s="16">
        <v>38</v>
      </c>
      <c r="H107" s="16">
        <v>0</v>
      </c>
      <c r="I107" s="16">
        <v>0</v>
      </c>
      <c r="J107" s="16">
        <v>0</v>
      </c>
      <c r="K107" s="17">
        <v>311</v>
      </c>
      <c r="L107" s="19">
        <v>24.996000000000002</v>
      </c>
      <c r="M107" s="19">
        <v>12</v>
      </c>
      <c r="N107" s="19">
        <v>0</v>
      </c>
      <c r="O107" s="17">
        <v>30.000000000000007</v>
      </c>
      <c r="P107" s="21">
        <v>0</v>
      </c>
      <c r="Q107" s="21">
        <v>0</v>
      </c>
      <c r="R107" s="21">
        <v>0</v>
      </c>
      <c r="S107" s="22">
        <v>60</v>
      </c>
      <c r="T107" s="23">
        <v>401</v>
      </c>
    </row>
    <row r="108" spans="1:20" ht="17.25" customHeight="1" thickBot="1" thickTop="1">
      <c r="A108">
        <v>107</v>
      </c>
      <c r="B108" s="12">
        <v>104</v>
      </c>
      <c r="C108" s="33">
        <v>6</v>
      </c>
      <c r="D108" s="53" t="s">
        <v>105</v>
      </c>
      <c r="E108" s="15">
        <v>38</v>
      </c>
      <c r="F108" s="16">
        <v>60</v>
      </c>
      <c r="G108" s="16">
        <v>84</v>
      </c>
      <c r="H108" s="16">
        <v>84</v>
      </c>
      <c r="I108" s="16">
        <v>84</v>
      </c>
      <c r="J108" s="16">
        <v>0</v>
      </c>
      <c r="K108" s="17">
        <v>74</v>
      </c>
      <c r="L108" s="19">
        <v>24.996000000000002</v>
      </c>
      <c r="M108" s="19">
        <v>12</v>
      </c>
      <c r="N108" s="19">
        <v>30</v>
      </c>
      <c r="O108" s="17">
        <v>0</v>
      </c>
      <c r="P108" s="21">
        <v>0</v>
      </c>
      <c r="Q108" s="21">
        <v>0</v>
      </c>
      <c r="R108" s="21">
        <v>0</v>
      </c>
      <c r="S108" s="22">
        <v>60</v>
      </c>
      <c r="T108" s="23">
        <v>134</v>
      </c>
    </row>
    <row r="109" spans="1:20" ht="17.25" customHeight="1" thickBot="1" thickTop="1">
      <c r="A109">
        <v>108</v>
      </c>
      <c r="B109" s="87">
        <v>105</v>
      </c>
      <c r="C109" s="88">
        <v>6</v>
      </c>
      <c r="D109" s="89" t="s">
        <v>106</v>
      </c>
      <c r="E109" s="15">
        <v>37</v>
      </c>
      <c r="F109" s="16">
        <v>60</v>
      </c>
      <c r="G109" s="16">
        <v>84</v>
      </c>
      <c r="H109" s="16">
        <v>84</v>
      </c>
      <c r="I109" s="16">
        <v>84</v>
      </c>
      <c r="J109" s="16">
        <v>0</v>
      </c>
      <c r="K109" s="17">
        <v>75</v>
      </c>
      <c r="L109" s="19">
        <v>24.996000000000002</v>
      </c>
      <c r="M109" s="19">
        <v>12</v>
      </c>
      <c r="N109" s="19">
        <v>30</v>
      </c>
      <c r="O109" s="17">
        <v>0</v>
      </c>
      <c r="P109" s="21">
        <v>0</v>
      </c>
      <c r="Q109" s="21">
        <v>20</v>
      </c>
      <c r="R109" s="21">
        <v>12</v>
      </c>
      <c r="S109" s="22">
        <v>28</v>
      </c>
      <c r="T109" s="23">
        <v>103</v>
      </c>
    </row>
    <row r="110" spans="1:20" ht="17.25" customHeight="1" thickBot="1" thickTop="1">
      <c r="A110">
        <v>109</v>
      </c>
      <c r="B110" s="12">
        <v>106</v>
      </c>
      <c r="C110" s="41">
        <v>6</v>
      </c>
      <c r="D110" s="89" t="s">
        <v>106</v>
      </c>
      <c r="E110" s="15">
        <v>37</v>
      </c>
      <c r="F110" s="16">
        <v>60</v>
      </c>
      <c r="G110" s="16">
        <v>84</v>
      </c>
      <c r="H110" s="16">
        <v>84</v>
      </c>
      <c r="I110" s="16">
        <v>84</v>
      </c>
      <c r="J110" s="16">
        <v>0</v>
      </c>
      <c r="K110" s="17">
        <v>75</v>
      </c>
      <c r="L110" s="19">
        <v>24.996000000000002</v>
      </c>
      <c r="M110" s="19">
        <v>12</v>
      </c>
      <c r="N110" s="19">
        <v>30</v>
      </c>
      <c r="O110" s="17">
        <v>0</v>
      </c>
      <c r="P110" s="44"/>
      <c r="Q110" s="44"/>
      <c r="R110" s="44"/>
      <c r="S110" s="22"/>
      <c r="T110" s="23">
        <v>75</v>
      </c>
    </row>
    <row r="111" spans="1:20" ht="17.25" customHeight="1" thickBot="1" thickTop="1">
      <c r="A111">
        <v>110</v>
      </c>
      <c r="B111" s="49">
        <v>107</v>
      </c>
      <c r="C111" s="50">
        <v>6</v>
      </c>
      <c r="D111" s="51" t="s">
        <v>107</v>
      </c>
      <c r="E111" s="15">
        <v>37</v>
      </c>
      <c r="F111" s="16">
        <v>84</v>
      </c>
      <c r="G111" s="16">
        <v>84</v>
      </c>
      <c r="H111" s="16">
        <v>84</v>
      </c>
      <c r="I111" s="16">
        <v>84</v>
      </c>
      <c r="J111" s="54">
        <v>51</v>
      </c>
      <c r="K111" s="17">
        <v>0</v>
      </c>
      <c r="L111" s="60">
        <v>24.996000000000002</v>
      </c>
      <c r="M111" s="19">
        <v>12</v>
      </c>
      <c r="N111" s="19">
        <v>30</v>
      </c>
      <c r="O111" s="17">
        <v>0</v>
      </c>
      <c r="P111" s="44"/>
      <c r="Q111" s="44"/>
      <c r="R111" s="44"/>
      <c r="S111" s="22"/>
      <c r="T111" s="23">
        <v>0</v>
      </c>
    </row>
    <row r="112" spans="1:20" ht="17.25" customHeight="1" thickBot="1" thickTop="1">
      <c r="A112">
        <v>111</v>
      </c>
      <c r="B112" s="12">
        <v>108</v>
      </c>
      <c r="C112" s="41">
        <v>6</v>
      </c>
      <c r="D112" s="51" t="s">
        <v>107</v>
      </c>
      <c r="E112" s="15">
        <v>37</v>
      </c>
      <c r="F112" s="16">
        <v>84</v>
      </c>
      <c r="G112" s="16">
        <v>84</v>
      </c>
      <c r="H112" s="16">
        <v>84</v>
      </c>
      <c r="I112" s="16">
        <v>84</v>
      </c>
      <c r="J112" s="54">
        <v>51</v>
      </c>
      <c r="K112" s="17">
        <v>0</v>
      </c>
      <c r="L112" s="60">
        <v>24.996000000000002</v>
      </c>
      <c r="M112" s="19">
        <v>12</v>
      </c>
      <c r="N112" s="19">
        <v>30</v>
      </c>
      <c r="O112" s="17">
        <v>0</v>
      </c>
      <c r="P112" s="21">
        <v>20</v>
      </c>
      <c r="Q112" s="52">
        <v>20</v>
      </c>
      <c r="R112" s="20">
        <v>20</v>
      </c>
      <c r="S112" s="22">
        <v>0</v>
      </c>
      <c r="T112" s="23">
        <v>0</v>
      </c>
    </row>
    <row r="113" spans="1:20" ht="17.25" customHeight="1" thickBot="1" thickTop="1">
      <c r="A113">
        <v>112</v>
      </c>
      <c r="B113" s="12">
        <v>109</v>
      </c>
      <c r="C113" s="41">
        <v>6</v>
      </c>
      <c r="D113" s="51" t="s">
        <v>108</v>
      </c>
      <c r="E113" s="15">
        <v>38</v>
      </c>
      <c r="F113" s="16">
        <v>60</v>
      </c>
      <c r="G113" s="16">
        <v>84</v>
      </c>
      <c r="H113" s="16">
        <v>84</v>
      </c>
      <c r="I113" s="16">
        <v>84</v>
      </c>
      <c r="J113" s="54">
        <v>74</v>
      </c>
      <c r="K113" s="17">
        <v>0</v>
      </c>
      <c r="L113" s="19">
        <v>24.996000000000002</v>
      </c>
      <c r="M113" s="19">
        <v>12</v>
      </c>
      <c r="N113" s="19">
        <v>30</v>
      </c>
      <c r="O113" s="17">
        <v>0</v>
      </c>
      <c r="P113" s="20">
        <v>20</v>
      </c>
      <c r="Q113" s="20">
        <v>20</v>
      </c>
      <c r="R113" s="20">
        <v>20</v>
      </c>
      <c r="S113" s="22">
        <v>0</v>
      </c>
      <c r="T113" s="23">
        <v>0</v>
      </c>
    </row>
    <row r="114" spans="1:20" ht="17.25" customHeight="1" thickBot="1" thickTop="1">
      <c r="A114">
        <v>113</v>
      </c>
      <c r="B114" s="12">
        <v>110</v>
      </c>
      <c r="C114" s="41">
        <v>6</v>
      </c>
      <c r="D114" s="51" t="s">
        <v>109</v>
      </c>
      <c r="E114" s="15">
        <v>38</v>
      </c>
      <c r="F114" s="16">
        <v>60</v>
      </c>
      <c r="G114" s="16">
        <v>84</v>
      </c>
      <c r="H114" s="16">
        <v>84</v>
      </c>
      <c r="I114" s="16">
        <v>84</v>
      </c>
      <c r="J114" s="54">
        <v>74</v>
      </c>
      <c r="K114" s="17">
        <v>0</v>
      </c>
      <c r="L114" s="19">
        <v>24.996000000000002</v>
      </c>
      <c r="M114" s="19">
        <v>12</v>
      </c>
      <c r="N114" s="19">
        <v>30</v>
      </c>
      <c r="O114" s="17">
        <v>0</v>
      </c>
      <c r="P114" s="20">
        <v>20</v>
      </c>
      <c r="Q114" s="20">
        <v>20</v>
      </c>
      <c r="R114" s="20">
        <v>20</v>
      </c>
      <c r="S114" s="22">
        <v>0</v>
      </c>
      <c r="T114" s="23">
        <v>0</v>
      </c>
    </row>
    <row r="115" spans="1:20" ht="17.25" customHeight="1" thickBot="1" thickTop="1">
      <c r="A115">
        <v>114</v>
      </c>
      <c r="B115" s="12">
        <v>111</v>
      </c>
      <c r="C115" s="41">
        <v>6</v>
      </c>
      <c r="D115" s="51" t="s">
        <v>110</v>
      </c>
      <c r="E115" s="15">
        <v>38</v>
      </c>
      <c r="F115" s="16">
        <v>60</v>
      </c>
      <c r="G115" s="16">
        <v>84</v>
      </c>
      <c r="H115" s="16">
        <v>84</v>
      </c>
      <c r="I115" s="16">
        <v>84</v>
      </c>
      <c r="J115" s="54">
        <v>74</v>
      </c>
      <c r="K115" s="17">
        <v>0</v>
      </c>
      <c r="L115" s="19">
        <v>24.996000000000002</v>
      </c>
      <c r="M115" s="19">
        <v>12</v>
      </c>
      <c r="N115" s="19">
        <v>30</v>
      </c>
      <c r="O115" s="17">
        <v>0</v>
      </c>
      <c r="P115" s="52">
        <v>20</v>
      </c>
      <c r="Q115" s="20">
        <v>20</v>
      </c>
      <c r="R115" s="21">
        <v>20</v>
      </c>
      <c r="S115" s="22">
        <v>0</v>
      </c>
      <c r="T115" s="23">
        <v>0</v>
      </c>
    </row>
    <row r="116" spans="1:20" ht="17.25" customHeight="1" thickBot="1" thickTop="1">
      <c r="A116">
        <v>115</v>
      </c>
      <c r="B116" s="12">
        <v>112</v>
      </c>
      <c r="C116" s="41">
        <v>6</v>
      </c>
      <c r="D116" s="51" t="s">
        <v>110</v>
      </c>
      <c r="E116" s="15">
        <v>38</v>
      </c>
      <c r="F116" s="16">
        <v>60</v>
      </c>
      <c r="G116" s="16">
        <v>84</v>
      </c>
      <c r="H116" s="16">
        <v>84</v>
      </c>
      <c r="I116" s="16">
        <v>84</v>
      </c>
      <c r="J116" s="54">
        <v>74</v>
      </c>
      <c r="K116" s="17">
        <v>0</v>
      </c>
      <c r="L116" s="19">
        <v>24.996000000000002</v>
      </c>
      <c r="M116" s="19">
        <v>12</v>
      </c>
      <c r="N116" s="19">
        <v>30</v>
      </c>
      <c r="O116" s="17">
        <v>0</v>
      </c>
      <c r="P116" s="44"/>
      <c r="Q116" s="44"/>
      <c r="R116" s="44"/>
      <c r="S116" s="22"/>
      <c r="T116" s="23">
        <v>0</v>
      </c>
    </row>
    <row r="117" spans="1:20" ht="17.25" customHeight="1" thickBot="1" thickTop="1">
      <c r="A117">
        <v>116</v>
      </c>
      <c r="B117" s="45">
        <v>113</v>
      </c>
      <c r="C117" s="46">
        <v>7.2</v>
      </c>
      <c r="D117" s="51" t="s">
        <v>111</v>
      </c>
      <c r="E117" s="15">
        <v>45.2</v>
      </c>
      <c r="F117" s="16">
        <v>100.8</v>
      </c>
      <c r="G117" s="16">
        <v>100.8</v>
      </c>
      <c r="H117" s="16">
        <v>100.8</v>
      </c>
      <c r="I117" s="16">
        <v>84</v>
      </c>
      <c r="J117" s="54">
        <v>70</v>
      </c>
      <c r="K117" s="17">
        <v>6.999999999999943</v>
      </c>
      <c r="L117" s="19">
        <v>25</v>
      </c>
      <c r="M117" s="19">
        <v>12</v>
      </c>
      <c r="N117" s="19">
        <v>0</v>
      </c>
      <c r="O117" s="17">
        <v>34.99520000000001</v>
      </c>
      <c r="P117" s="21">
        <v>0</v>
      </c>
      <c r="Q117" s="20">
        <v>20</v>
      </c>
      <c r="R117" s="52">
        <v>20</v>
      </c>
      <c r="S117" s="22">
        <v>20</v>
      </c>
      <c r="T117" s="23">
        <v>61.995199999999954</v>
      </c>
    </row>
    <row r="118" spans="1:20" ht="17.25" customHeight="1" thickBot="1" thickTop="1">
      <c r="A118">
        <v>117</v>
      </c>
      <c r="B118" s="12">
        <v>114</v>
      </c>
      <c r="C118" s="33">
        <v>7.2</v>
      </c>
      <c r="D118" s="51" t="s">
        <v>112</v>
      </c>
      <c r="E118" s="15">
        <v>45.2</v>
      </c>
      <c r="F118" s="16">
        <v>72</v>
      </c>
      <c r="G118" s="16">
        <v>84</v>
      </c>
      <c r="H118" s="16">
        <v>100.8</v>
      </c>
      <c r="I118" s="16">
        <v>100.8</v>
      </c>
      <c r="J118" s="16">
        <v>0</v>
      </c>
      <c r="K118" s="17">
        <v>105.79999999999995</v>
      </c>
      <c r="L118" s="19">
        <v>25</v>
      </c>
      <c r="M118" s="19">
        <v>12</v>
      </c>
      <c r="N118" s="19">
        <v>30</v>
      </c>
      <c r="O118" s="17">
        <v>4.995200000000011</v>
      </c>
      <c r="P118" s="21">
        <v>0</v>
      </c>
      <c r="Q118" s="20">
        <v>20</v>
      </c>
      <c r="R118" s="20">
        <v>20</v>
      </c>
      <c r="S118" s="22">
        <v>20</v>
      </c>
      <c r="T118" s="23">
        <v>130.79519999999997</v>
      </c>
    </row>
    <row r="119" spans="1:20" ht="17.25" customHeight="1" thickBot="1" thickTop="1">
      <c r="A119">
        <v>118</v>
      </c>
      <c r="B119" s="87">
        <v>115</v>
      </c>
      <c r="C119" s="88">
        <v>7.68</v>
      </c>
      <c r="D119" s="48" t="s">
        <v>113</v>
      </c>
      <c r="E119" s="15">
        <v>47.08</v>
      </c>
      <c r="F119" s="16">
        <v>76.8</v>
      </c>
      <c r="G119" s="27">
        <v>107.52</v>
      </c>
      <c r="H119" s="27">
        <v>107.52</v>
      </c>
      <c r="I119" s="27">
        <v>107.52</v>
      </c>
      <c r="J119" s="16">
        <v>0</v>
      </c>
      <c r="K119" s="17">
        <v>96.00000000000011</v>
      </c>
      <c r="L119" s="19">
        <v>31.994880000000002</v>
      </c>
      <c r="M119" s="19">
        <v>12</v>
      </c>
      <c r="N119" s="19">
        <v>30</v>
      </c>
      <c r="O119" s="17">
        <v>0</v>
      </c>
      <c r="P119" s="21">
        <v>20</v>
      </c>
      <c r="Q119" s="21">
        <v>20</v>
      </c>
      <c r="R119" s="21">
        <v>20</v>
      </c>
      <c r="S119" s="22">
        <v>0</v>
      </c>
      <c r="T119" s="23">
        <v>96.00000000000011</v>
      </c>
    </row>
    <row r="120" spans="1:20" ht="17.25" customHeight="1" thickBot="1" thickTop="1">
      <c r="A120">
        <v>119</v>
      </c>
      <c r="B120" s="12">
        <v>116</v>
      </c>
      <c r="C120" s="33">
        <v>8.82</v>
      </c>
      <c r="D120" s="51" t="s">
        <v>114</v>
      </c>
      <c r="E120" s="15">
        <v>53.92</v>
      </c>
      <c r="F120" s="16">
        <v>88.2</v>
      </c>
      <c r="G120" s="16">
        <v>123.48</v>
      </c>
      <c r="H120" s="16">
        <v>123.48</v>
      </c>
      <c r="I120" s="16">
        <v>123.48</v>
      </c>
      <c r="J120" s="16">
        <v>0</v>
      </c>
      <c r="K120" s="17">
        <v>110.24999999999989</v>
      </c>
      <c r="L120" s="19">
        <v>25</v>
      </c>
      <c r="M120" s="19">
        <v>12</v>
      </c>
      <c r="N120" s="19">
        <v>30</v>
      </c>
      <c r="O120" s="17">
        <v>11.74412000000001</v>
      </c>
      <c r="P120" s="21">
        <v>0</v>
      </c>
      <c r="Q120" s="21">
        <v>20</v>
      </c>
      <c r="R120" s="21">
        <v>0</v>
      </c>
      <c r="S120" s="22">
        <v>40</v>
      </c>
      <c r="T120" s="23">
        <v>161.9941199999999</v>
      </c>
    </row>
    <row r="121" spans="1:20" ht="17.25" customHeight="1" thickBot="1" thickTop="1">
      <c r="A121">
        <v>120</v>
      </c>
      <c r="B121" s="49">
        <v>117</v>
      </c>
      <c r="C121" s="50">
        <v>6</v>
      </c>
      <c r="D121" s="48" t="s">
        <v>115</v>
      </c>
      <c r="E121" s="15">
        <v>38</v>
      </c>
      <c r="F121" s="16">
        <v>60</v>
      </c>
      <c r="G121" s="16">
        <v>84</v>
      </c>
      <c r="H121" s="16">
        <v>84</v>
      </c>
      <c r="I121" s="16">
        <v>84</v>
      </c>
      <c r="J121" s="54">
        <v>75</v>
      </c>
      <c r="K121" s="17">
        <v>-1</v>
      </c>
      <c r="L121" s="19">
        <v>24.996000000000002</v>
      </c>
      <c r="M121" s="19">
        <v>12</v>
      </c>
      <c r="N121" s="19">
        <v>30</v>
      </c>
      <c r="O121" s="17">
        <v>0</v>
      </c>
      <c r="P121" s="21">
        <v>20</v>
      </c>
      <c r="Q121" s="21">
        <v>0</v>
      </c>
      <c r="R121" s="21">
        <v>0</v>
      </c>
      <c r="S121" s="22">
        <v>40</v>
      </c>
      <c r="T121" s="23">
        <v>39</v>
      </c>
    </row>
    <row r="122" spans="1:20" ht="17.25" customHeight="1" thickBot="1" thickTop="1">
      <c r="A122">
        <v>121</v>
      </c>
      <c r="B122" s="45">
        <v>118</v>
      </c>
      <c r="C122" s="46">
        <v>6</v>
      </c>
      <c r="D122" s="51" t="s">
        <v>116</v>
      </c>
      <c r="E122" s="15">
        <v>37</v>
      </c>
      <c r="F122" s="16">
        <v>60</v>
      </c>
      <c r="G122" s="16">
        <v>84</v>
      </c>
      <c r="H122" s="16">
        <v>84</v>
      </c>
      <c r="I122" s="16">
        <v>84</v>
      </c>
      <c r="J122" s="16">
        <v>0</v>
      </c>
      <c r="K122" s="17">
        <v>75</v>
      </c>
      <c r="L122" s="19">
        <v>24.996000000000002</v>
      </c>
      <c r="M122" s="19">
        <v>12</v>
      </c>
      <c r="N122" s="19">
        <v>30</v>
      </c>
      <c r="O122" s="17">
        <v>0</v>
      </c>
      <c r="P122" s="21">
        <v>0</v>
      </c>
      <c r="Q122" s="21">
        <v>0</v>
      </c>
      <c r="R122" s="21">
        <v>0</v>
      </c>
      <c r="S122" s="22">
        <v>60</v>
      </c>
      <c r="T122" s="23">
        <v>135</v>
      </c>
    </row>
    <row r="123" spans="1:20" ht="17.25" customHeight="1" thickBot="1" thickTop="1">
      <c r="A123">
        <v>122</v>
      </c>
      <c r="B123" s="12">
        <v>119</v>
      </c>
      <c r="C123" s="33">
        <v>6</v>
      </c>
      <c r="D123" s="51" t="s">
        <v>117</v>
      </c>
      <c r="E123" s="15">
        <v>38</v>
      </c>
      <c r="F123" s="16">
        <v>60</v>
      </c>
      <c r="G123" s="16">
        <v>84</v>
      </c>
      <c r="H123" s="16">
        <v>84</v>
      </c>
      <c r="I123" s="16">
        <v>84</v>
      </c>
      <c r="J123" s="27">
        <v>75</v>
      </c>
      <c r="K123" s="17">
        <v>-1</v>
      </c>
      <c r="L123" s="19">
        <v>24.996000000000002</v>
      </c>
      <c r="M123" s="19">
        <v>12</v>
      </c>
      <c r="N123" s="19">
        <v>30</v>
      </c>
      <c r="O123" s="17">
        <v>0</v>
      </c>
      <c r="P123" s="21">
        <v>20</v>
      </c>
      <c r="Q123" s="21">
        <v>20</v>
      </c>
      <c r="R123" s="21">
        <v>0</v>
      </c>
      <c r="S123" s="22">
        <v>20</v>
      </c>
      <c r="T123" s="23">
        <v>19</v>
      </c>
    </row>
    <row r="124" spans="1:20" ht="17.25" customHeight="1" thickBot="1" thickTop="1">
      <c r="A124">
        <v>123</v>
      </c>
      <c r="B124" s="49">
        <v>120</v>
      </c>
      <c r="C124" s="50">
        <v>6</v>
      </c>
      <c r="D124" s="48" t="s">
        <v>118</v>
      </c>
      <c r="E124" s="15">
        <v>38</v>
      </c>
      <c r="F124" s="16">
        <v>60</v>
      </c>
      <c r="G124" s="16">
        <v>84</v>
      </c>
      <c r="H124" s="16">
        <v>84</v>
      </c>
      <c r="I124" s="16">
        <v>84</v>
      </c>
      <c r="J124" s="16">
        <v>0</v>
      </c>
      <c r="K124" s="17">
        <v>74</v>
      </c>
      <c r="L124" s="19">
        <v>24.996000000000002</v>
      </c>
      <c r="M124" s="19">
        <v>12</v>
      </c>
      <c r="N124" s="19">
        <v>30</v>
      </c>
      <c r="O124" s="17">
        <v>0</v>
      </c>
      <c r="P124" s="21">
        <v>20</v>
      </c>
      <c r="Q124" s="21">
        <v>0</v>
      </c>
      <c r="R124" s="21">
        <v>20</v>
      </c>
      <c r="S124" s="22">
        <v>20</v>
      </c>
      <c r="T124" s="23">
        <v>94</v>
      </c>
    </row>
    <row r="125" spans="1:20" ht="17.25" customHeight="1" thickBot="1" thickTop="1">
      <c r="A125">
        <v>124</v>
      </c>
      <c r="B125" s="12">
        <v>121</v>
      </c>
      <c r="C125" s="41">
        <v>6</v>
      </c>
      <c r="D125" s="48" t="s">
        <v>119</v>
      </c>
      <c r="E125" s="15">
        <v>38</v>
      </c>
      <c r="F125" s="16">
        <v>60</v>
      </c>
      <c r="G125" s="16">
        <v>84</v>
      </c>
      <c r="H125" s="16">
        <v>0</v>
      </c>
      <c r="I125" s="16">
        <v>0</v>
      </c>
      <c r="J125" s="16">
        <v>0</v>
      </c>
      <c r="K125" s="17">
        <v>242</v>
      </c>
      <c r="L125" s="19">
        <v>24.996000000000002</v>
      </c>
      <c r="M125" s="19">
        <v>12</v>
      </c>
      <c r="N125" s="19">
        <v>0</v>
      </c>
      <c r="O125" s="17">
        <v>30.000000000000007</v>
      </c>
      <c r="P125" s="21">
        <v>20</v>
      </c>
      <c r="Q125" s="21">
        <v>0</v>
      </c>
      <c r="R125" s="21">
        <v>0</v>
      </c>
      <c r="S125" s="22">
        <v>40</v>
      </c>
      <c r="T125" s="23">
        <v>312</v>
      </c>
    </row>
    <row r="126" spans="1:20" ht="17.25" customHeight="1" thickBot="1" thickTop="1">
      <c r="A126">
        <v>125</v>
      </c>
      <c r="B126" s="12">
        <v>122</v>
      </c>
      <c r="C126" s="41">
        <v>6</v>
      </c>
      <c r="D126" s="51" t="s">
        <v>120</v>
      </c>
      <c r="E126" s="15">
        <v>38</v>
      </c>
      <c r="F126" s="16">
        <v>60</v>
      </c>
      <c r="G126" s="16">
        <v>84</v>
      </c>
      <c r="H126" s="16">
        <v>84</v>
      </c>
      <c r="I126" s="16">
        <v>84</v>
      </c>
      <c r="J126" s="27">
        <v>75</v>
      </c>
      <c r="K126" s="17">
        <v>-1</v>
      </c>
      <c r="L126" s="19">
        <v>24.996000000000002</v>
      </c>
      <c r="M126" s="19">
        <v>12</v>
      </c>
      <c r="N126" s="19">
        <v>30</v>
      </c>
      <c r="O126" s="17">
        <v>0</v>
      </c>
      <c r="P126" s="21">
        <v>20</v>
      </c>
      <c r="Q126" s="21">
        <v>20</v>
      </c>
      <c r="R126" s="21">
        <v>0</v>
      </c>
      <c r="S126" s="22">
        <v>20</v>
      </c>
      <c r="T126" s="23">
        <v>19</v>
      </c>
    </row>
    <row r="127" spans="1:20" ht="17.25" customHeight="1" thickBot="1" thickTop="1">
      <c r="A127">
        <v>126</v>
      </c>
      <c r="B127" s="12">
        <v>123</v>
      </c>
      <c r="C127" s="41">
        <v>6</v>
      </c>
      <c r="D127" s="51" t="s">
        <v>121</v>
      </c>
      <c r="E127" s="15">
        <v>60</v>
      </c>
      <c r="F127" s="16">
        <v>60</v>
      </c>
      <c r="G127" s="16">
        <v>84</v>
      </c>
      <c r="H127" s="16">
        <v>84</v>
      </c>
      <c r="I127" s="16">
        <v>84</v>
      </c>
      <c r="J127" s="54">
        <v>52</v>
      </c>
      <c r="K127" s="17">
        <v>0</v>
      </c>
      <c r="L127" s="19">
        <v>24.996000000000002</v>
      </c>
      <c r="M127" s="19">
        <v>12</v>
      </c>
      <c r="N127" s="19">
        <v>30</v>
      </c>
      <c r="O127" s="17">
        <v>0</v>
      </c>
      <c r="P127" s="52">
        <v>20</v>
      </c>
      <c r="Q127" s="21">
        <v>20</v>
      </c>
      <c r="R127" s="52">
        <v>20</v>
      </c>
      <c r="S127" s="22">
        <v>0</v>
      </c>
      <c r="T127" s="23">
        <v>0</v>
      </c>
    </row>
    <row r="128" spans="1:20" ht="17.25" customHeight="1" thickBot="1" thickTop="1">
      <c r="A128">
        <v>127</v>
      </c>
      <c r="B128" s="12">
        <v>124</v>
      </c>
      <c r="C128" s="41">
        <v>6</v>
      </c>
      <c r="D128" s="51" t="s">
        <v>121</v>
      </c>
      <c r="E128" s="15">
        <v>60</v>
      </c>
      <c r="F128" s="16">
        <v>60</v>
      </c>
      <c r="G128" s="16">
        <v>84</v>
      </c>
      <c r="H128" s="16">
        <v>84</v>
      </c>
      <c r="I128" s="16">
        <v>84</v>
      </c>
      <c r="J128" s="54">
        <v>62.7</v>
      </c>
      <c r="K128" s="17">
        <v>-10.699999999999989</v>
      </c>
      <c r="L128" s="19">
        <v>24.996000000000002</v>
      </c>
      <c r="M128" s="19">
        <v>12</v>
      </c>
      <c r="N128" s="60">
        <v>30</v>
      </c>
      <c r="O128" s="17">
        <v>0</v>
      </c>
      <c r="P128" s="44"/>
      <c r="Q128" s="44"/>
      <c r="R128" s="44"/>
      <c r="S128" s="22"/>
      <c r="T128" s="23">
        <v>-10.699999999999989</v>
      </c>
    </row>
    <row r="129" spans="1:20" ht="17.25" customHeight="1" thickBot="1" thickTop="1">
      <c r="A129">
        <v>128</v>
      </c>
      <c r="B129" s="12">
        <v>125</v>
      </c>
      <c r="C129" s="41">
        <v>6</v>
      </c>
      <c r="D129" s="51" t="s">
        <v>122</v>
      </c>
      <c r="E129" s="15">
        <v>37</v>
      </c>
      <c r="F129" s="16">
        <v>84</v>
      </c>
      <c r="G129" s="16">
        <v>84</v>
      </c>
      <c r="H129" s="16">
        <v>84</v>
      </c>
      <c r="I129" s="16">
        <v>0</v>
      </c>
      <c r="J129" s="16">
        <v>0</v>
      </c>
      <c r="K129" s="17">
        <v>135</v>
      </c>
      <c r="L129" s="19">
        <v>24.996000000000002</v>
      </c>
      <c r="M129" s="19">
        <v>12</v>
      </c>
      <c r="N129" s="19">
        <v>0</v>
      </c>
      <c r="O129" s="17">
        <v>30.000000000000007</v>
      </c>
      <c r="P129" s="21">
        <v>0</v>
      </c>
      <c r="Q129" s="21">
        <v>0</v>
      </c>
      <c r="R129" s="21">
        <v>0</v>
      </c>
      <c r="S129" s="22">
        <v>60</v>
      </c>
      <c r="T129" s="23">
        <v>225</v>
      </c>
    </row>
    <row r="130" spans="1:20" ht="17.25" customHeight="1" thickBot="1" thickTop="1">
      <c r="A130">
        <v>129</v>
      </c>
      <c r="B130" s="12">
        <v>126</v>
      </c>
      <c r="C130" s="41">
        <v>6</v>
      </c>
      <c r="D130" s="51" t="s">
        <v>123</v>
      </c>
      <c r="E130" s="15">
        <v>37</v>
      </c>
      <c r="F130" s="16">
        <v>84</v>
      </c>
      <c r="G130" s="16">
        <v>84</v>
      </c>
      <c r="H130" s="16">
        <v>84</v>
      </c>
      <c r="I130" s="16">
        <v>0</v>
      </c>
      <c r="J130" s="16">
        <v>0</v>
      </c>
      <c r="K130" s="17">
        <v>135</v>
      </c>
      <c r="L130" s="19">
        <v>24.996000000000002</v>
      </c>
      <c r="M130" s="19">
        <v>12</v>
      </c>
      <c r="N130" s="19">
        <v>30</v>
      </c>
      <c r="O130" s="17">
        <v>0</v>
      </c>
      <c r="P130" s="21">
        <v>0</v>
      </c>
      <c r="Q130" s="21">
        <v>0</v>
      </c>
      <c r="R130" s="21">
        <v>0</v>
      </c>
      <c r="S130" s="22">
        <v>60</v>
      </c>
      <c r="T130" s="23">
        <v>195</v>
      </c>
    </row>
    <row r="131" spans="1:20" ht="17.25" customHeight="1" thickBot="1" thickTop="1">
      <c r="A131">
        <v>130</v>
      </c>
      <c r="B131" s="90">
        <v>127</v>
      </c>
      <c r="C131" s="91">
        <v>3</v>
      </c>
      <c r="D131" s="51" t="s">
        <v>122</v>
      </c>
      <c r="E131" s="15">
        <v>19</v>
      </c>
      <c r="F131" s="16">
        <v>42</v>
      </c>
      <c r="G131" s="16">
        <v>42</v>
      </c>
      <c r="H131" s="16">
        <v>42</v>
      </c>
      <c r="I131" s="16">
        <v>0</v>
      </c>
      <c r="J131" s="16">
        <v>0</v>
      </c>
      <c r="K131" s="17">
        <v>67.5</v>
      </c>
      <c r="L131" s="19">
        <v>0</v>
      </c>
      <c r="M131" s="19">
        <v>0</v>
      </c>
      <c r="N131" s="19">
        <v>15</v>
      </c>
      <c r="O131" s="17">
        <v>39.498000000000005</v>
      </c>
      <c r="P131" s="44"/>
      <c r="Q131" s="44"/>
      <c r="R131" s="44"/>
      <c r="S131" s="22"/>
      <c r="T131" s="23">
        <v>106.998</v>
      </c>
    </row>
    <row r="132" spans="1:20" ht="17.25" customHeight="1" thickBot="1" thickTop="1">
      <c r="A132">
        <v>131</v>
      </c>
      <c r="B132" s="12">
        <v>128</v>
      </c>
      <c r="C132" s="41">
        <v>6</v>
      </c>
      <c r="D132" s="51" t="s">
        <v>124</v>
      </c>
      <c r="E132" s="15">
        <v>38</v>
      </c>
      <c r="F132" s="16">
        <v>60</v>
      </c>
      <c r="G132" s="16">
        <v>84</v>
      </c>
      <c r="H132" s="16">
        <v>84</v>
      </c>
      <c r="I132" s="16">
        <v>84</v>
      </c>
      <c r="J132" s="54">
        <v>74</v>
      </c>
      <c r="K132" s="17">
        <v>0</v>
      </c>
      <c r="L132" s="19">
        <v>24.996000000000002</v>
      </c>
      <c r="M132" s="19">
        <v>12</v>
      </c>
      <c r="N132" s="19">
        <v>30</v>
      </c>
      <c r="O132" s="17">
        <v>0</v>
      </c>
      <c r="P132" s="21">
        <v>20</v>
      </c>
      <c r="Q132" s="52">
        <v>20</v>
      </c>
      <c r="R132" s="21">
        <v>20</v>
      </c>
      <c r="S132" s="22">
        <v>0</v>
      </c>
      <c r="T132" s="23">
        <v>0</v>
      </c>
    </row>
    <row r="133" spans="1:20" ht="17.25" customHeight="1" thickBot="1" thickTop="1">
      <c r="A133">
        <v>132</v>
      </c>
      <c r="B133" s="90">
        <v>129</v>
      </c>
      <c r="C133" s="91">
        <v>9</v>
      </c>
      <c r="D133" s="51" t="s">
        <v>125</v>
      </c>
      <c r="E133" s="15">
        <v>56</v>
      </c>
      <c r="F133" s="16">
        <v>90</v>
      </c>
      <c r="G133" s="16">
        <v>126</v>
      </c>
      <c r="H133" s="16">
        <v>126</v>
      </c>
      <c r="I133" s="16">
        <v>126</v>
      </c>
      <c r="J133" s="54">
        <v>112.5</v>
      </c>
      <c r="K133" s="17">
        <v>-1</v>
      </c>
      <c r="L133" s="19">
        <v>37.5</v>
      </c>
      <c r="M133" s="19">
        <v>12</v>
      </c>
      <c r="N133" s="19">
        <v>30</v>
      </c>
      <c r="O133" s="17">
        <v>-0.0005999999999914962</v>
      </c>
      <c r="P133" s="20">
        <v>20</v>
      </c>
      <c r="Q133" s="21">
        <v>20</v>
      </c>
      <c r="R133" s="20">
        <v>20</v>
      </c>
      <c r="S133" s="22">
        <v>0</v>
      </c>
      <c r="T133" s="23">
        <v>-1.0005999999999915</v>
      </c>
    </row>
    <row r="134" spans="1:20" ht="17.25" customHeight="1" thickBot="1" thickTop="1">
      <c r="A134">
        <v>133</v>
      </c>
      <c r="B134" s="45">
        <v>130</v>
      </c>
      <c r="C134" s="46">
        <v>6</v>
      </c>
      <c r="D134" s="53" t="s">
        <v>126</v>
      </c>
      <c r="E134" s="15">
        <v>38</v>
      </c>
      <c r="F134" s="16">
        <v>60</v>
      </c>
      <c r="G134" s="16">
        <v>84</v>
      </c>
      <c r="H134" s="16">
        <v>84</v>
      </c>
      <c r="I134" s="16">
        <v>84</v>
      </c>
      <c r="J134" s="27">
        <v>75</v>
      </c>
      <c r="K134" s="17">
        <v>-1</v>
      </c>
      <c r="L134" s="19">
        <v>24.996000000000002</v>
      </c>
      <c r="M134" s="19">
        <v>12</v>
      </c>
      <c r="N134" s="19">
        <v>30</v>
      </c>
      <c r="O134" s="17">
        <v>0</v>
      </c>
      <c r="P134" s="20">
        <v>20</v>
      </c>
      <c r="Q134" s="21">
        <v>0</v>
      </c>
      <c r="R134" s="20">
        <v>20</v>
      </c>
      <c r="S134" s="22">
        <v>20</v>
      </c>
      <c r="T134" s="23">
        <v>19</v>
      </c>
    </row>
    <row r="135" spans="1:20" ht="17.25" customHeight="1" thickBot="1" thickTop="1">
      <c r="A135">
        <v>134</v>
      </c>
      <c r="B135" s="45"/>
      <c r="C135" s="46"/>
      <c r="D135" s="53"/>
      <c r="E135" s="15"/>
      <c r="F135" s="16"/>
      <c r="G135" s="16"/>
      <c r="H135" s="16"/>
      <c r="I135" s="16"/>
      <c r="J135" s="16"/>
      <c r="K135" s="17"/>
      <c r="L135" s="19"/>
      <c r="M135" s="19"/>
      <c r="N135" s="19"/>
      <c r="O135" s="17"/>
      <c r="P135" s="21"/>
      <c r="Q135" s="21"/>
      <c r="R135" s="21"/>
      <c r="S135" s="22"/>
      <c r="T135" s="72"/>
    </row>
    <row r="136" spans="1:20" ht="17.25" customHeight="1" thickBot="1" thickTop="1">
      <c r="A136">
        <v>135</v>
      </c>
      <c r="B136" s="12">
        <v>131</v>
      </c>
      <c r="C136" s="92">
        <v>9.21</v>
      </c>
      <c r="D136" s="51" t="s">
        <v>127</v>
      </c>
      <c r="E136" s="15">
        <v>56</v>
      </c>
      <c r="F136" s="16">
        <v>90</v>
      </c>
      <c r="G136" s="16">
        <v>126</v>
      </c>
      <c r="H136" s="16">
        <v>128.94</v>
      </c>
      <c r="I136" s="16">
        <v>128.94</v>
      </c>
      <c r="J136" s="54">
        <v>115.13</v>
      </c>
      <c r="K136" s="17">
        <v>5.295000000000073</v>
      </c>
      <c r="L136" s="19">
        <v>37.5</v>
      </c>
      <c r="M136" s="19">
        <v>12</v>
      </c>
      <c r="N136" s="19">
        <v>75</v>
      </c>
      <c r="O136" s="17">
        <v>-44.13113999999999</v>
      </c>
      <c r="P136" s="20">
        <v>20</v>
      </c>
      <c r="Q136" s="20">
        <v>20</v>
      </c>
      <c r="R136" s="20">
        <v>20</v>
      </c>
      <c r="S136" s="22">
        <v>0</v>
      </c>
      <c r="T136" s="23">
        <v>-38.836139999999915</v>
      </c>
    </row>
    <row r="137" spans="1:20" ht="17.25" customHeight="1" thickBot="1" thickTop="1">
      <c r="A137">
        <v>136</v>
      </c>
      <c r="B137" s="49"/>
      <c r="C137" s="93"/>
      <c r="D137" s="48"/>
      <c r="E137" s="15"/>
      <c r="F137" s="16"/>
      <c r="G137" s="16"/>
      <c r="H137" s="16"/>
      <c r="I137" s="16"/>
      <c r="J137" s="16"/>
      <c r="K137" s="17"/>
      <c r="L137" s="19"/>
      <c r="M137" s="19"/>
      <c r="N137" s="19"/>
      <c r="O137" s="17"/>
      <c r="P137" s="21"/>
      <c r="Q137" s="21"/>
      <c r="R137" s="21"/>
      <c r="S137" s="22"/>
      <c r="T137" s="72"/>
    </row>
    <row r="138" spans="1:20" ht="17.25" customHeight="1" thickBot="1" thickTop="1">
      <c r="A138">
        <v>137</v>
      </c>
      <c r="B138" s="49">
        <v>132</v>
      </c>
      <c r="C138" s="50">
        <v>6</v>
      </c>
      <c r="D138" s="48" t="s">
        <v>128</v>
      </c>
      <c r="E138" s="15">
        <v>37</v>
      </c>
      <c r="F138" s="16">
        <v>60</v>
      </c>
      <c r="G138" s="16">
        <v>84</v>
      </c>
      <c r="H138" s="16">
        <v>84</v>
      </c>
      <c r="I138" s="16">
        <v>84</v>
      </c>
      <c r="J138" s="54">
        <v>37.65</v>
      </c>
      <c r="K138" s="17">
        <v>37.35000000000002</v>
      </c>
      <c r="L138" s="19">
        <v>24.996000000000002</v>
      </c>
      <c r="M138" s="19">
        <v>12</v>
      </c>
      <c r="N138" s="19">
        <v>30</v>
      </c>
      <c r="O138" s="17">
        <v>0</v>
      </c>
      <c r="P138" s="20">
        <v>20</v>
      </c>
      <c r="Q138" s="20">
        <v>20</v>
      </c>
      <c r="R138" s="20">
        <v>20</v>
      </c>
      <c r="S138" s="22">
        <v>0</v>
      </c>
      <c r="T138" s="23">
        <v>37.35000000000002</v>
      </c>
    </row>
    <row r="139" spans="1:20" ht="17.25" customHeight="1" thickBot="1" thickTop="1">
      <c r="A139">
        <v>138</v>
      </c>
      <c r="B139" s="90">
        <v>133</v>
      </c>
      <c r="C139" s="91">
        <v>3</v>
      </c>
      <c r="D139" s="51" t="s">
        <v>129</v>
      </c>
      <c r="E139" s="15">
        <v>19</v>
      </c>
      <c r="F139" s="16">
        <v>30</v>
      </c>
      <c r="G139" s="16">
        <v>42</v>
      </c>
      <c r="H139" s="16">
        <v>42</v>
      </c>
      <c r="I139" s="16">
        <v>0</v>
      </c>
      <c r="J139" s="16">
        <v>0</v>
      </c>
      <c r="K139" s="17">
        <v>79.5</v>
      </c>
      <c r="L139" s="19">
        <v>12.495000000000001</v>
      </c>
      <c r="M139" s="19">
        <v>6</v>
      </c>
      <c r="N139" s="19">
        <v>0</v>
      </c>
      <c r="O139" s="17">
        <v>36.003</v>
      </c>
      <c r="P139" s="21">
        <v>0</v>
      </c>
      <c r="Q139" s="21">
        <v>0</v>
      </c>
      <c r="R139" s="21">
        <v>0</v>
      </c>
      <c r="S139" s="22">
        <v>60</v>
      </c>
      <c r="T139" s="23">
        <v>175.503</v>
      </c>
    </row>
    <row r="140" spans="1:20" ht="17.25" customHeight="1" thickBot="1" thickTop="1">
      <c r="A140">
        <v>139</v>
      </c>
      <c r="B140" s="90" t="s">
        <v>130</v>
      </c>
      <c r="C140" s="91">
        <v>6</v>
      </c>
      <c r="D140" s="51" t="s">
        <v>129</v>
      </c>
      <c r="E140" s="15">
        <v>37</v>
      </c>
      <c r="F140" s="16">
        <v>60</v>
      </c>
      <c r="G140" s="16">
        <v>84</v>
      </c>
      <c r="H140" s="16">
        <v>84</v>
      </c>
      <c r="I140" s="16">
        <v>0</v>
      </c>
      <c r="J140" s="16">
        <v>0</v>
      </c>
      <c r="K140" s="17">
        <v>159</v>
      </c>
      <c r="L140" s="19">
        <v>24.996000000000002</v>
      </c>
      <c r="M140" s="19">
        <v>12</v>
      </c>
      <c r="N140" s="19">
        <v>0</v>
      </c>
      <c r="O140" s="17">
        <v>30.000000000000007</v>
      </c>
      <c r="P140" s="44"/>
      <c r="Q140" s="44"/>
      <c r="R140" s="44"/>
      <c r="S140" s="22"/>
      <c r="T140" s="23">
        <v>189</v>
      </c>
    </row>
    <row r="141" spans="1:20" ht="17.25" customHeight="1" thickBot="1" thickTop="1">
      <c r="A141">
        <v>140</v>
      </c>
      <c r="B141" s="12">
        <v>134</v>
      </c>
      <c r="C141" s="41">
        <v>6</v>
      </c>
      <c r="D141" s="51" t="s">
        <v>131</v>
      </c>
      <c r="E141" s="15">
        <v>38</v>
      </c>
      <c r="F141" s="16">
        <v>60</v>
      </c>
      <c r="G141" s="16">
        <v>84</v>
      </c>
      <c r="H141" s="16">
        <v>84</v>
      </c>
      <c r="I141" s="16">
        <v>84</v>
      </c>
      <c r="J141" s="16">
        <v>0</v>
      </c>
      <c r="K141" s="17">
        <v>74</v>
      </c>
      <c r="L141" s="19">
        <v>24.996000000000002</v>
      </c>
      <c r="M141" s="19">
        <v>12</v>
      </c>
      <c r="N141" s="19">
        <v>30</v>
      </c>
      <c r="O141" s="17">
        <v>0</v>
      </c>
      <c r="P141" s="21">
        <v>20</v>
      </c>
      <c r="Q141" s="21">
        <v>0</v>
      </c>
      <c r="R141" s="20">
        <v>20</v>
      </c>
      <c r="S141" s="22">
        <v>20</v>
      </c>
      <c r="T141" s="23">
        <v>94</v>
      </c>
    </row>
    <row r="142" spans="1:20" ht="17.25" customHeight="1" thickBot="1" thickTop="1">
      <c r="A142">
        <v>141</v>
      </c>
      <c r="B142" s="12">
        <v>135</v>
      </c>
      <c r="C142" s="41">
        <v>6</v>
      </c>
      <c r="D142" s="51" t="s">
        <v>132</v>
      </c>
      <c r="E142" s="15">
        <v>38</v>
      </c>
      <c r="F142" s="16">
        <v>60</v>
      </c>
      <c r="G142" s="16">
        <v>84</v>
      </c>
      <c r="H142" s="16">
        <v>84</v>
      </c>
      <c r="I142" s="16">
        <v>84</v>
      </c>
      <c r="J142" s="16">
        <v>0</v>
      </c>
      <c r="K142" s="17">
        <v>74</v>
      </c>
      <c r="L142" s="19">
        <v>24.996000000000002</v>
      </c>
      <c r="M142" s="19">
        <v>12</v>
      </c>
      <c r="N142" s="19">
        <v>30</v>
      </c>
      <c r="O142" s="17">
        <v>0</v>
      </c>
      <c r="P142" s="94">
        <v>20</v>
      </c>
      <c r="Q142" s="21">
        <v>0</v>
      </c>
      <c r="R142" s="20">
        <v>20</v>
      </c>
      <c r="S142" s="22">
        <v>20</v>
      </c>
      <c r="T142" s="23">
        <v>94</v>
      </c>
    </row>
    <row r="143" spans="1:20" ht="17.25" customHeight="1" thickBot="1" thickTop="1">
      <c r="A143">
        <v>142</v>
      </c>
      <c r="B143" s="12">
        <v>136</v>
      </c>
      <c r="C143" s="41">
        <v>6</v>
      </c>
      <c r="D143" s="53" t="s">
        <v>133</v>
      </c>
      <c r="E143" s="15">
        <v>37</v>
      </c>
      <c r="F143" s="16">
        <v>60</v>
      </c>
      <c r="G143" s="16">
        <v>84</v>
      </c>
      <c r="H143" s="16">
        <v>0</v>
      </c>
      <c r="I143" s="16">
        <v>0</v>
      </c>
      <c r="J143" s="16">
        <v>0</v>
      </c>
      <c r="K143" s="17">
        <v>243</v>
      </c>
      <c r="L143" s="19">
        <v>24.996000000000002</v>
      </c>
      <c r="M143" s="19">
        <v>12</v>
      </c>
      <c r="N143" s="19">
        <v>0</v>
      </c>
      <c r="O143" s="17">
        <v>30.000000000000007</v>
      </c>
      <c r="P143" s="21">
        <v>0</v>
      </c>
      <c r="Q143" s="20">
        <v>20</v>
      </c>
      <c r="R143" s="21">
        <v>0</v>
      </c>
      <c r="S143" s="22">
        <v>40</v>
      </c>
      <c r="T143" s="23">
        <v>313</v>
      </c>
    </row>
    <row r="144" spans="1:20" ht="17.25" customHeight="1" thickBot="1" thickTop="1">
      <c r="A144">
        <v>143</v>
      </c>
      <c r="B144" s="45"/>
      <c r="C144" s="46"/>
      <c r="D144" s="53"/>
      <c r="E144" s="15"/>
      <c r="F144" s="16"/>
      <c r="G144" s="16"/>
      <c r="H144" s="16"/>
      <c r="I144" s="16"/>
      <c r="J144" s="16"/>
      <c r="K144" s="17"/>
      <c r="L144" s="19"/>
      <c r="M144" s="19"/>
      <c r="N144" s="19"/>
      <c r="O144" s="17"/>
      <c r="P144" s="21"/>
      <c r="Q144" s="21"/>
      <c r="R144" s="21"/>
      <c r="S144" s="22"/>
      <c r="T144" s="72"/>
    </row>
    <row r="145" spans="1:20" ht="17.25" customHeight="1" thickBot="1" thickTop="1">
      <c r="A145">
        <v>144</v>
      </c>
      <c r="B145" s="45">
        <v>137</v>
      </c>
      <c r="C145" s="46">
        <v>6</v>
      </c>
      <c r="D145" s="53" t="s">
        <v>133</v>
      </c>
      <c r="E145" s="15">
        <v>37</v>
      </c>
      <c r="F145" s="16">
        <v>60</v>
      </c>
      <c r="G145" s="16">
        <v>84</v>
      </c>
      <c r="H145" s="16">
        <v>0</v>
      </c>
      <c r="I145" s="16">
        <v>0</v>
      </c>
      <c r="J145" s="16">
        <v>0</v>
      </c>
      <c r="K145" s="17">
        <v>243</v>
      </c>
      <c r="L145" s="19">
        <v>24.996000000000002</v>
      </c>
      <c r="M145" s="19">
        <v>12</v>
      </c>
      <c r="N145" s="19">
        <v>0</v>
      </c>
      <c r="O145" s="17">
        <v>30.000000000000007</v>
      </c>
      <c r="P145" s="44"/>
      <c r="Q145" s="44"/>
      <c r="R145" s="44"/>
      <c r="S145" s="22"/>
      <c r="T145" s="23">
        <v>273</v>
      </c>
    </row>
    <row r="146" spans="1:20" ht="17.25" customHeight="1" thickBot="1" thickTop="1">
      <c r="A146">
        <v>145</v>
      </c>
      <c r="B146" s="12">
        <v>138</v>
      </c>
      <c r="C146" s="33">
        <v>6</v>
      </c>
      <c r="D146" s="51" t="s">
        <v>134</v>
      </c>
      <c r="E146" s="15">
        <v>37</v>
      </c>
      <c r="F146" s="16">
        <v>60</v>
      </c>
      <c r="G146" s="16">
        <v>84</v>
      </c>
      <c r="H146" s="16">
        <v>0</v>
      </c>
      <c r="I146" s="16">
        <v>0</v>
      </c>
      <c r="J146" s="16">
        <v>0</v>
      </c>
      <c r="K146" s="17">
        <v>243</v>
      </c>
      <c r="L146" s="19">
        <v>24.996000000000002</v>
      </c>
      <c r="M146" s="19">
        <v>12</v>
      </c>
      <c r="N146" s="19">
        <v>0</v>
      </c>
      <c r="O146" s="17">
        <v>30.000000000000007</v>
      </c>
      <c r="P146" s="20">
        <v>20</v>
      </c>
      <c r="Q146" s="20">
        <v>20</v>
      </c>
      <c r="R146" s="20">
        <v>20</v>
      </c>
      <c r="S146" s="22">
        <v>0</v>
      </c>
      <c r="T146" s="23">
        <v>273</v>
      </c>
    </row>
    <row r="147" spans="1:20" ht="17.25" customHeight="1" thickBot="1" thickTop="1">
      <c r="A147">
        <v>146</v>
      </c>
      <c r="B147" s="49">
        <v>139</v>
      </c>
      <c r="C147" s="50">
        <v>6</v>
      </c>
      <c r="D147" s="51" t="s">
        <v>134</v>
      </c>
      <c r="E147" s="15">
        <v>37</v>
      </c>
      <c r="F147" s="16">
        <v>60</v>
      </c>
      <c r="G147" s="16">
        <v>84</v>
      </c>
      <c r="H147" s="16">
        <v>0</v>
      </c>
      <c r="I147" s="16">
        <v>0</v>
      </c>
      <c r="J147" s="16">
        <v>0</v>
      </c>
      <c r="K147" s="17">
        <v>243</v>
      </c>
      <c r="L147" s="19">
        <v>24.996000000000002</v>
      </c>
      <c r="M147" s="19">
        <v>12</v>
      </c>
      <c r="N147" s="19">
        <v>0</v>
      </c>
      <c r="O147" s="17">
        <v>30.000000000000007</v>
      </c>
      <c r="P147" s="44"/>
      <c r="Q147" s="44"/>
      <c r="R147" s="44"/>
      <c r="S147" s="22"/>
      <c r="T147" s="23">
        <v>273</v>
      </c>
    </row>
    <row r="148" spans="1:20" ht="17.25" customHeight="1" thickBot="1" thickTop="1">
      <c r="A148">
        <v>147</v>
      </c>
      <c r="B148" s="12">
        <v>140</v>
      </c>
      <c r="C148" s="41">
        <v>6</v>
      </c>
      <c r="D148" s="51" t="s">
        <v>135</v>
      </c>
      <c r="E148" s="15">
        <v>38</v>
      </c>
      <c r="F148" s="16">
        <v>84</v>
      </c>
      <c r="G148" s="16">
        <v>84</v>
      </c>
      <c r="H148" s="27">
        <v>84</v>
      </c>
      <c r="I148" s="16">
        <v>0</v>
      </c>
      <c r="J148" s="54">
        <v>50</v>
      </c>
      <c r="K148" s="17">
        <v>84</v>
      </c>
      <c r="L148" s="19">
        <v>24.996000000000002</v>
      </c>
      <c r="M148" s="19">
        <v>12</v>
      </c>
      <c r="N148" s="19">
        <v>30</v>
      </c>
      <c r="O148" s="17">
        <v>0</v>
      </c>
      <c r="P148" s="21">
        <v>20</v>
      </c>
      <c r="Q148" s="21">
        <v>0</v>
      </c>
      <c r="R148" s="52">
        <v>20</v>
      </c>
      <c r="S148" s="22">
        <v>20</v>
      </c>
      <c r="T148" s="23">
        <v>104</v>
      </c>
    </row>
    <row r="149" spans="1:20" ht="17.25" customHeight="1" thickBot="1" thickTop="1">
      <c r="A149">
        <v>148</v>
      </c>
      <c r="B149" s="12">
        <v>141</v>
      </c>
      <c r="C149" s="41">
        <v>6</v>
      </c>
      <c r="D149" s="51" t="s">
        <v>136</v>
      </c>
      <c r="E149" s="15">
        <v>38</v>
      </c>
      <c r="F149" s="16">
        <v>60</v>
      </c>
      <c r="G149" s="16">
        <v>84</v>
      </c>
      <c r="H149" s="16">
        <v>84</v>
      </c>
      <c r="I149" s="16">
        <v>84</v>
      </c>
      <c r="J149" s="27">
        <v>75</v>
      </c>
      <c r="K149" s="17">
        <v>-1</v>
      </c>
      <c r="L149" s="19">
        <v>24.996000000000002</v>
      </c>
      <c r="M149" s="19">
        <v>12</v>
      </c>
      <c r="N149" s="19">
        <v>30</v>
      </c>
      <c r="O149" s="17">
        <v>0</v>
      </c>
      <c r="P149" s="21">
        <v>0</v>
      </c>
      <c r="Q149" s="20">
        <v>20</v>
      </c>
      <c r="R149" s="21">
        <v>0</v>
      </c>
      <c r="S149" s="22">
        <v>40</v>
      </c>
      <c r="T149" s="23">
        <v>39</v>
      </c>
    </row>
    <row r="150" spans="1:20" ht="17.25" customHeight="1" thickBot="1" thickTop="1">
      <c r="A150">
        <v>149</v>
      </c>
      <c r="B150" s="12">
        <v>142</v>
      </c>
      <c r="C150" s="41">
        <v>6</v>
      </c>
      <c r="D150" s="51" t="s">
        <v>137</v>
      </c>
      <c r="E150" s="15">
        <v>38</v>
      </c>
      <c r="F150" s="16">
        <v>60</v>
      </c>
      <c r="G150" s="16">
        <v>84</v>
      </c>
      <c r="H150" s="16">
        <v>84</v>
      </c>
      <c r="I150" s="16">
        <v>84</v>
      </c>
      <c r="J150" s="54">
        <v>74</v>
      </c>
      <c r="K150" s="17">
        <v>0</v>
      </c>
      <c r="L150" s="19">
        <v>24.996000000000002</v>
      </c>
      <c r="M150" s="19">
        <v>12</v>
      </c>
      <c r="N150" s="19">
        <v>30</v>
      </c>
      <c r="O150" s="17">
        <v>0</v>
      </c>
      <c r="P150" s="20">
        <v>20</v>
      </c>
      <c r="Q150" s="20">
        <v>20</v>
      </c>
      <c r="R150" s="20">
        <v>20</v>
      </c>
      <c r="S150" s="22">
        <v>0</v>
      </c>
      <c r="T150" s="23">
        <v>0</v>
      </c>
    </row>
    <row r="151" spans="1:20" ht="17.25" customHeight="1" thickBot="1" thickTop="1">
      <c r="A151">
        <v>150</v>
      </c>
      <c r="B151" s="12">
        <v>143</v>
      </c>
      <c r="C151" s="41">
        <v>6</v>
      </c>
      <c r="D151" s="51" t="s">
        <v>138</v>
      </c>
      <c r="E151" s="15">
        <v>38</v>
      </c>
      <c r="F151" s="16">
        <v>60</v>
      </c>
      <c r="G151" s="16">
        <v>84</v>
      </c>
      <c r="H151" s="16">
        <v>84</v>
      </c>
      <c r="I151" s="16">
        <v>84</v>
      </c>
      <c r="J151" s="54">
        <v>72</v>
      </c>
      <c r="K151" s="17">
        <v>2</v>
      </c>
      <c r="L151" s="19">
        <v>24.996000000000002</v>
      </c>
      <c r="M151" s="19">
        <v>12</v>
      </c>
      <c r="N151" s="19">
        <v>30</v>
      </c>
      <c r="O151" s="17">
        <v>0</v>
      </c>
      <c r="P151" s="21">
        <v>20</v>
      </c>
      <c r="Q151" s="52">
        <v>20</v>
      </c>
      <c r="R151" s="52">
        <v>20</v>
      </c>
      <c r="S151" s="22">
        <v>0</v>
      </c>
      <c r="T151" s="23">
        <v>2</v>
      </c>
    </row>
    <row r="152" spans="1:20" ht="17.25" customHeight="1" thickBot="1" thickTop="1">
      <c r="A152">
        <v>151</v>
      </c>
      <c r="B152" s="12">
        <v>144</v>
      </c>
      <c r="C152" s="41">
        <v>7.2</v>
      </c>
      <c r="D152" s="51" t="s">
        <v>139</v>
      </c>
      <c r="E152" s="15">
        <v>44.2</v>
      </c>
      <c r="F152" s="16">
        <v>72</v>
      </c>
      <c r="G152" s="16">
        <v>100.8</v>
      </c>
      <c r="H152" s="16">
        <v>100.8</v>
      </c>
      <c r="I152" s="16">
        <v>100.8</v>
      </c>
      <c r="J152" s="54">
        <v>84</v>
      </c>
      <c r="K152" s="17">
        <v>5.999999999999943</v>
      </c>
      <c r="L152" s="19">
        <v>25</v>
      </c>
      <c r="M152" s="19">
        <v>12</v>
      </c>
      <c r="N152" s="60">
        <v>30</v>
      </c>
      <c r="O152" s="17">
        <v>4.995200000000011</v>
      </c>
      <c r="P152" s="20">
        <v>20</v>
      </c>
      <c r="Q152" s="20">
        <v>20</v>
      </c>
      <c r="R152" s="20">
        <v>20</v>
      </c>
      <c r="S152" s="22">
        <v>0</v>
      </c>
      <c r="T152" s="23">
        <v>10.995199999999954</v>
      </c>
    </row>
    <row r="153" spans="1:20" ht="17.25" customHeight="1" thickBot="1" thickTop="1">
      <c r="A153">
        <v>152</v>
      </c>
      <c r="B153" s="65">
        <v>145</v>
      </c>
      <c r="C153" s="62">
        <v>7.2</v>
      </c>
      <c r="D153" s="74" t="s">
        <v>140</v>
      </c>
      <c r="E153" s="38">
        <v>44.2</v>
      </c>
      <c r="F153" s="39">
        <v>72</v>
      </c>
      <c r="G153" s="39">
        <v>0</v>
      </c>
      <c r="H153" s="39">
        <v>0</v>
      </c>
      <c r="I153" s="39">
        <v>0</v>
      </c>
      <c r="J153" s="39">
        <v>0</v>
      </c>
      <c r="K153" s="17">
        <v>392.4</v>
      </c>
      <c r="L153" s="19">
        <v>29.995200000000004</v>
      </c>
      <c r="M153" s="19">
        <v>12</v>
      </c>
      <c r="N153" s="19">
        <v>0</v>
      </c>
      <c r="O153" s="17">
        <v>30.000000000000007</v>
      </c>
      <c r="P153" s="21">
        <v>0</v>
      </c>
      <c r="Q153" s="21">
        <v>0</v>
      </c>
      <c r="R153" s="21">
        <v>0</v>
      </c>
      <c r="S153" s="22">
        <v>60</v>
      </c>
      <c r="T153" s="23">
        <v>482.4</v>
      </c>
    </row>
    <row r="154" spans="1:20" ht="17.25" customHeight="1" thickBot="1" thickTop="1">
      <c r="A154">
        <v>153</v>
      </c>
      <c r="B154" s="12">
        <v>146</v>
      </c>
      <c r="C154" s="33">
        <v>9.28</v>
      </c>
      <c r="D154" s="51" t="s">
        <v>141</v>
      </c>
      <c r="E154" s="15">
        <v>57.68</v>
      </c>
      <c r="F154" s="16">
        <v>92.8</v>
      </c>
      <c r="G154" s="16">
        <v>129.92</v>
      </c>
      <c r="H154" s="16">
        <v>129.92</v>
      </c>
      <c r="I154" s="16">
        <v>129.92</v>
      </c>
      <c r="J154" s="54">
        <v>117.76</v>
      </c>
      <c r="K154" s="17">
        <v>-2.759999999999877</v>
      </c>
      <c r="L154" s="19">
        <v>38.651199999999996</v>
      </c>
      <c r="M154" s="19">
        <v>12</v>
      </c>
      <c r="N154" s="19">
        <v>46.4</v>
      </c>
      <c r="O154" s="17">
        <v>-16.390719999999988</v>
      </c>
      <c r="P154" s="20">
        <v>20</v>
      </c>
      <c r="Q154" s="20">
        <v>20</v>
      </c>
      <c r="R154" s="20">
        <v>20</v>
      </c>
      <c r="S154" s="22">
        <v>0</v>
      </c>
      <c r="T154" s="23">
        <v>-19.150719999999865</v>
      </c>
    </row>
    <row r="155" spans="1:20" ht="17.25" customHeight="1" thickBot="1" thickTop="1">
      <c r="A155">
        <v>154</v>
      </c>
      <c r="B155" s="69">
        <v>147</v>
      </c>
      <c r="C155" s="70">
        <v>6</v>
      </c>
      <c r="D155" s="95" t="s">
        <v>142</v>
      </c>
      <c r="E155" s="38">
        <v>37</v>
      </c>
      <c r="F155" s="39">
        <v>60</v>
      </c>
      <c r="G155" s="39">
        <v>0</v>
      </c>
      <c r="H155" s="39">
        <v>0</v>
      </c>
      <c r="I155" s="39">
        <v>0</v>
      </c>
      <c r="J155" s="39">
        <v>0</v>
      </c>
      <c r="K155" s="17">
        <v>327</v>
      </c>
      <c r="L155" s="19">
        <v>24.996000000000002</v>
      </c>
      <c r="M155" s="19">
        <v>12</v>
      </c>
      <c r="N155" s="19">
        <v>0</v>
      </c>
      <c r="O155" s="17">
        <v>30.000000000000007</v>
      </c>
      <c r="P155" s="21">
        <v>0</v>
      </c>
      <c r="Q155" s="21">
        <v>0</v>
      </c>
      <c r="R155" s="21">
        <v>0</v>
      </c>
      <c r="S155" s="22">
        <v>60</v>
      </c>
      <c r="T155" s="23">
        <v>417</v>
      </c>
    </row>
    <row r="156" spans="1:20" ht="17.25" customHeight="1" thickBot="1" thickTop="1">
      <c r="A156">
        <v>155</v>
      </c>
      <c r="B156" s="96" t="s">
        <v>143</v>
      </c>
      <c r="C156" s="97">
        <v>6</v>
      </c>
      <c r="D156" s="95" t="s">
        <v>142</v>
      </c>
      <c r="E156" s="38">
        <v>37</v>
      </c>
      <c r="F156" s="39">
        <v>60</v>
      </c>
      <c r="G156" s="39">
        <v>0</v>
      </c>
      <c r="H156" s="39">
        <v>0</v>
      </c>
      <c r="I156" s="39">
        <v>0</v>
      </c>
      <c r="J156" s="39">
        <v>0</v>
      </c>
      <c r="K156" s="17">
        <v>327</v>
      </c>
      <c r="L156" s="19">
        <v>24.996000000000002</v>
      </c>
      <c r="M156" s="19">
        <v>12</v>
      </c>
      <c r="N156" s="19">
        <v>0</v>
      </c>
      <c r="O156" s="17">
        <v>30.000000000000007</v>
      </c>
      <c r="P156" s="44"/>
      <c r="Q156" s="44"/>
      <c r="R156" s="44"/>
      <c r="S156" s="22"/>
      <c r="T156" s="23">
        <v>357</v>
      </c>
    </row>
    <row r="157" spans="1:20" ht="17.25" customHeight="1" thickBot="1" thickTop="1">
      <c r="A157">
        <v>156</v>
      </c>
      <c r="B157" s="12">
        <v>148</v>
      </c>
      <c r="C157" s="33">
        <v>6</v>
      </c>
      <c r="D157" s="51" t="s">
        <v>144</v>
      </c>
      <c r="E157" s="15">
        <v>60</v>
      </c>
      <c r="F157" s="16">
        <v>84</v>
      </c>
      <c r="G157" s="16">
        <v>84</v>
      </c>
      <c r="H157" s="16">
        <v>84</v>
      </c>
      <c r="I157" s="16">
        <v>84</v>
      </c>
      <c r="J157" s="16">
        <v>0</v>
      </c>
      <c r="K157" s="17">
        <v>28</v>
      </c>
      <c r="L157" s="19">
        <v>24.996000000000002</v>
      </c>
      <c r="M157" s="19">
        <v>12</v>
      </c>
      <c r="N157" s="19">
        <v>30</v>
      </c>
      <c r="O157" s="17">
        <v>0</v>
      </c>
      <c r="P157" s="20">
        <v>20</v>
      </c>
      <c r="Q157" s="21">
        <v>20</v>
      </c>
      <c r="R157" s="21">
        <v>0</v>
      </c>
      <c r="S157" s="22">
        <v>20</v>
      </c>
      <c r="T157" s="23">
        <v>48</v>
      </c>
    </row>
    <row r="158" spans="1:20" ht="17.25" customHeight="1" thickBot="1" thickTop="1">
      <c r="A158">
        <v>157</v>
      </c>
      <c r="B158" s="12">
        <v>149</v>
      </c>
      <c r="C158" s="33">
        <v>6</v>
      </c>
      <c r="D158" s="61" t="s">
        <v>145</v>
      </c>
      <c r="E158" s="15">
        <v>37</v>
      </c>
      <c r="F158" s="16">
        <v>60</v>
      </c>
      <c r="G158" s="16">
        <v>84</v>
      </c>
      <c r="H158" s="16">
        <v>84</v>
      </c>
      <c r="I158" s="16">
        <v>84</v>
      </c>
      <c r="J158" s="54">
        <v>75</v>
      </c>
      <c r="K158" s="17">
        <v>0</v>
      </c>
      <c r="L158" s="19">
        <v>24.996000000000002</v>
      </c>
      <c r="M158" s="19">
        <v>12</v>
      </c>
      <c r="N158" s="19">
        <v>30</v>
      </c>
      <c r="O158" s="17">
        <v>0</v>
      </c>
      <c r="P158" s="20">
        <v>20</v>
      </c>
      <c r="Q158" s="20">
        <v>20</v>
      </c>
      <c r="R158" s="20">
        <v>20</v>
      </c>
      <c r="S158" s="22">
        <v>0</v>
      </c>
      <c r="T158" s="23">
        <v>0</v>
      </c>
    </row>
    <row r="159" spans="1:20" ht="17.25" customHeight="1" thickBot="1" thickTop="1">
      <c r="A159">
        <v>158</v>
      </c>
      <c r="B159" s="49"/>
      <c r="C159" s="50"/>
      <c r="D159" s="98"/>
      <c r="E159" s="15"/>
      <c r="F159" s="16"/>
      <c r="G159" s="16"/>
      <c r="H159" s="16"/>
      <c r="I159" s="16"/>
      <c r="J159" s="16"/>
      <c r="K159" s="17"/>
      <c r="L159" s="19"/>
      <c r="M159" s="19"/>
      <c r="N159" s="19"/>
      <c r="O159" s="17"/>
      <c r="P159" s="21"/>
      <c r="Q159" s="21"/>
      <c r="R159" s="21"/>
      <c r="S159" s="22"/>
      <c r="T159" s="72"/>
    </row>
    <row r="160" spans="1:20" ht="17.25" customHeight="1" thickBot="1" thickTop="1">
      <c r="A160">
        <v>159</v>
      </c>
      <c r="B160" s="49">
        <v>150</v>
      </c>
      <c r="C160" s="50">
        <v>6</v>
      </c>
      <c r="D160" s="99" t="s">
        <v>146</v>
      </c>
      <c r="E160" s="15">
        <v>38</v>
      </c>
      <c r="F160" s="16">
        <v>60</v>
      </c>
      <c r="G160" s="16">
        <v>84</v>
      </c>
      <c r="H160" s="16">
        <v>84</v>
      </c>
      <c r="I160" s="16">
        <v>84</v>
      </c>
      <c r="J160" s="27">
        <v>75</v>
      </c>
      <c r="K160" s="17">
        <v>-1</v>
      </c>
      <c r="L160" s="19">
        <v>24.996000000000002</v>
      </c>
      <c r="M160" s="19">
        <v>12</v>
      </c>
      <c r="N160" s="19">
        <v>30</v>
      </c>
      <c r="O160" s="17">
        <v>0</v>
      </c>
      <c r="P160" s="20">
        <v>20</v>
      </c>
      <c r="Q160" s="21">
        <v>20</v>
      </c>
      <c r="R160" s="21">
        <v>20</v>
      </c>
      <c r="S160" s="22">
        <v>0</v>
      </c>
      <c r="T160" s="23">
        <v>-1</v>
      </c>
    </row>
    <row r="161" spans="1:20" ht="17.25" customHeight="1" thickBot="1" thickTop="1">
      <c r="A161">
        <v>160</v>
      </c>
      <c r="B161" s="45">
        <v>151</v>
      </c>
      <c r="C161" s="46">
        <v>6</v>
      </c>
      <c r="D161" s="61" t="s">
        <v>147</v>
      </c>
      <c r="E161" s="15">
        <v>37</v>
      </c>
      <c r="F161" s="16">
        <v>60</v>
      </c>
      <c r="G161" s="16">
        <v>84</v>
      </c>
      <c r="H161" s="16">
        <v>84</v>
      </c>
      <c r="I161" s="16">
        <v>84</v>
      </c>
      <c r="J161" s="54">
        <v>75</v>
      </c>
      <c r="K161" s="17">
        <v>0</v>
      </c>
      <c r="L161" s="19">
        <v>24.996000000000002</v>
      </c>
      <c r="M161" s="19">
        <v>12</v>
      </c>
      <c r="N161" s="19">
        <v>30</v>
      </c>
      <c r="O161" s="17">
        <v>0</v>
      </c>
      <c r="P161" s="44"/>
      <c r="Q161" s="44"/>
      <c r="R161" s="44"/>
      <c r="S161" s="44"/>
      <c r="T161" s="23">
        <v>0</v>
      </c>
    </row>
    <row r="162" spans="1:20" ht="17.25" customHeight="1" thickBot="1" thickTop="1">
      <c r="A162">
        <v>161</v>
      </c>
      <c r="B162" s="12">
        <v>152</v>
      </c>
      <c r="C162" s="33">
        <v>6</v>
      </c>
      <c r="D162" s="51" t="s">
        <v>148</v>
      </c>
      <c r="E162" s="15">
        <v>38</v>
      </c>
      <c r="F162" s="16">
        <v>60</v>
      </c>
      <c r="G162" s="16">
        <v>84</v>
      </c>
      <c r="H162" s="16">
        <v>84</v>
      </c>
      <c r="I162" s="16">
        <v>84</v>
      </c>
      <c r="J162" s="27">
        <v>75</v>
      </c>
      <c r="K162" s="17">
        <v>-1</v>
      </c>
      <c r="L162" s="19">
        <v>24.996000000000002</v>
      </c>
      <c r="M162" s="19">
        <v>12</v>
      </c>
      <c r="N162" s="19">
        <v>30</v>
      </c>
      <c r="O162" s="17">
        <v>0</v>
      </c>
      <c r="P162" s="21">
        <v>0</v>
      </c>
      <c r="Q162" s="21">
        <v>20</v>
      </c>
      <c r="R162" s="20">
        <v>20</v>
      </c>
      <c r="S162" s="22">
        <v>20</v>
      </c>
      <c r="T162" s="23">
        <v>19</v>
      </c>
    </row>
    <row r="163" spans="1:20" ht="17.25" customHeight="1" thickBot="1" thickTop="1">
      <c r="A163">
        <v>162</v>
      </c>
      <c r="B163" s="49">
        <v>153</v>
      </c>
      <c r="C163" s="50">
        <v>6</v>
      </c>
      <c r="D163" s="48" t="s">
        <v>149</v>
      </c>
      <c r="E163" s="15">
        <v>38</v>
      </c>
      <c r="F163" s="16">
        <v>60</v>
      </c>
      <c r="G163" s="16">
        <v>84</v>
      </c>
      <c r="H163" s="16">
        <v>84</v>
      </c>
      <c r="I163" s="16">
        <v>84</v>
      </c>
      <c r="J163" s="16">
        <v>0</v>
      </c>
      <c r="K163" s="17">
        <v>74</v>
      </c>
      <c r="L163" s="19">
        <v>24.996000000000002</v>
      </c>
      <c r="M163" s="19">
        <v>12</v>
      </c>
      <c r="N163" s="19">
        <v>30</v>
      </c>
      <c r="O163" s="17">
        <v>0</v>
      </c>
      <c r="P163" s="21">
        <v>0</v>
      </c>
      <c r="Q163" s="21">
        <v>0</v>
      </c>
      <c r="R163" s="21">
        <v>0</v>
      </c>
      <c r="S163" s="22">
        <v>60</v>
      </c>
      <c r="T163" s="23">
        <v>134</v>
      </c>
    </row>
    <row r="164" spans="1:20" ht="17.25" customHeight="1" thickBot="1" thickTop="1">
      <c r="A164">
        <v>163</v>
      </c>
      <c r="B164" s="12">
        <v>154</v>
      </c>
      <c r="C164" s="41">
        <v>6</v>
      </c>
      <c r="D164" s="48" t="s">
        <v>150</v>
      </c>
      <c r="E164" s="15">
        <v>38</v>
      </c>
      <c r="F164" s="16">
        <v>60</v>
      </c>
      <c r="G164" s="16">
        <v>84</v>
      </c>
      <c r="H164" s="16">
        <v>84</v>
      </c>
      <c r="I164" s="16">
        <v>84</v>
      </c>
      <c r="J164" s="16">
        <v>0</v>
      </c>
      <c r="K164" s="17">
        <v>74</v>
      </c>
      <c r="L164" s="19">
        <v>24.996000000000002</v>
      </c>
      <c r="M164" s="19">
        <v>12</v>
      </c>
      <c r="N164" s="19">
        <v>30</v>
      </c>
      <c r="O164" s="17">
        <v>0</v>
      </c>
      <c r="P164" s="21">
        <v>20</v>
      </c>
      <c r="Q164" s="21">
        <v>0</v>
      </c>
      <c r="R164" s="21">
        <v>0</v>
      </c>
      <c r="S164" s="22">
        <v>40</v>
      </c>
      <c r="T164" s="23">
        <v>114</v>
      </c>
    </row>
    <row r="165" spans="1:20" ht="17.25" customHeight="1" thickBot="1" thickTop="1">
      <c r="A165">
        <v>164</v>
      </c>
      <c r="B165" s="12">
        <v>155</v>
      </c>
      <c r="C165" s="41">
        <v>6</v>
      </c>
      <c r="D165" s="48" t="s">
        <v>150</v>
      </c>
      <c r="E165" s="15">
        <v>38</v>
      </c>
      <c r="F165" s="16">
        <v>60</v>
      </c>
      <c r="G165" s="16">
        <v>84</v>
      </c>
      <c r="H165" s="16">
        <v>84</v>
      </c>
      <c r="I165" s="16">
        <v>84</v>
      </c>
      <c r="J165" s="16">
        <v>0</v>
      </c>
      <c r="K165" s="17">
        <v>74</v>
      </c>
      <c r="L165" s="19">
        <v>24.996000000000002</v>
      </c>
      <c r="M165" s="19">
        <v>12</v>
      </c>
      <c r="N165" s="19">
        <v>30</v>
      </c>
      <c r="O165" s="17">
        <v>0</v>
      </c>
      <c r="P165" s="44"/>
      <c r="Q165" s="44"/>
      <c r="R165" s="44"/>
      <c r="S165" s="22"/>
      <c r="T165" s="23">
        <v>74</v>
      </c>
    </row>
    <row r="166" spans="1:20" ht="17.25" customHeight="1" thickBot="1" thickTop="1">
      <c r="A166">
        <v>165</v>
      </c>
      <c r="B166" s="12">
        <v>156</v>
      </c>
      <c r="C166" s="41">
        <v>6</v>
      </c>
      <c r="D166" s="51" t="s">
        <v>151</v>
      </c>
      <c r="E166" s="15">
        <v>37</v>
      </c>
      <c r="F166" s="16">
        <v>60</v>
      </c>
      <c r="G166" s="16">
        <v>84</v>
      </c>
      <c r="H166" s="16">
        <v>84</v>
      </c>
      <c r="I166" s="16">
        <v>84</v>
      </c>
      <c r="J166" s="16">
        <v>0</v>
      </c>
      <c r="K166" s="17">
        <v>75</v>
      </c>
      <c r="L166" s="19">
        <v>24.996000000000002</v>
      </c>
      <c r="M166" s="19">
        <v>12</v>
      </c>
      <c r="N166" s="19">
        <v>0</v>
      </c>
      <c r="O166" s="17">
        <v>30.000000000000007</v>
      </c>
      <c r="P166" s="44"/>
      <c r="Q166" s="44"/>
      <c r="R166" s="44"/>
      <c r="S166" s="22"/>
      <c r="T166" s="23">
        <v>105</v>
      </c>
    </row>
    <row r="167" spans="1:20" ht="17.25" customHeight="1" thickBot="1" thickTop="1">
      <c r="A167">
        <v>166</v>
      </c>
      <c r="B167" s="12">
        <v>157</v>
      </c>
      <c r="C167" s="41">
        <v>6</v>
      </c>
      <c r="D167" s="51" t="s">
        <v>152</v>
      </c>
      <c r="E167" s="15">
        <v>60</v>
      </c>
      <c r="F167" s="16">
        <v>60</v>
      </c>
      <c r="G167" s="16">
        <v>84</v>
      </c>
      <c r="H167" s="16">
        <v>0</v>
      </c>
      <c r="I167" s="16">
        <v>0</v>
      </c>
      <c r="J167" s="16">
        <v>0</v>
      </c>
      <c r="K167" s="17">
        <v>220</v>
      </c>
      <c r="L167" s="19">
        <v>24.996000000000002</v>
      </c>
      <c r="M167" s="19">
        <v>12</v>
      </c>
      <c r="N167" s="19">
        <v>0</v>
      </c>
      <c r="O167" s="17">
        <v>30.000000000000007</v>
      </c>
      <c r="P167" s="21">
        <v>0</v>
      </c>
      <c r="Q167" s="21">
        <v>0</v>
      </c>
      <c r="R167" s="21">
        <v>0</v>
      </c>
      <c r="S167" s="22">
        <v>60</v>
      </c>
      <c r="T167" s="23">
        <v>310</v>
      </c>
    </row>
    <row r="168" spans="1:20" ht="17.25" customHeight="1" thickBot="1" thickTop="1">
      <c r="A168">
        <v>167</v>
      </c>
      <c r="B168" s="12">
        <v>158</v>
      </c>
      <c r="C168" s="41">
        <v>6</v>
      </c>
      <c r="D168" s="51" t="s">
        <v>151</v>
      </c>
      <c r="E168" s="15">
        <v>37</v>
      </c>
      <c r="F168" s="16">
        <v>60</v>
      </c>
      <c r="G168" s="16">
        <v>84</v>
      </c>
      <c r="H168" s="16">
        <v>84</v>
      </c>
      <c r="I168" s="16">
        <v>84</v>
      </c>
      <c r="J168" s="16">
        <v>0</v>
      </c>
      <c r="K168" s="17">
        <v>75</v>
      </c>
      <c r="L168" s="19">
        <v>24.996000000000002</v>
      </c>
      <c r="M168" s="19">
        <v>12</v>
      </c>
      <c r="N168" s="19">
        <v>0</v>
      </c>
      <c r="O168" s="17">
        <v>30.000000000000007</v>
      </c>
      <c r="P168" s="20">
        <v>20</v>
      </c>
      <c r="Q168" s="20">
        <v>20</v>
      </c>
      <c r="R168" s="20">
        <v>20</v>
      </c>
      <c r="S168" s="22">
        <v>0</v>
      </c>
      <c r="T168" s="23">
        <v>105</v>
      </c>
    </row>
    <row r="169" spans="1:20" ht="17.25" customHeight="1" thickBot="1" thickTop="1">
      <c r="A169">
        <v>168</v>
      </c>
      <c r="B169" s="12">
        <v>159</v>
      </c>
      <c r="C169" s="41">
        <v>6</v>
      </c>
      <c r="D169" s="51" t="s">
        <v>153</v>
      </c>
      <c r="E169" s="15">
        <v>38</v>
      </c>
      <c r="F169" s="16">
        <v>60</v>
      </c>
      <c r="G169" s="16">
        <v>84</v>
      </c>
      <c r="H169" s="16">
        <v>84</v>
      </c>
      <c r="I169" s="16">
        <v>84</v>
      </c>
      <c r="J169" s="54">
        <v>75</v>
      </c>
      <c r="K169" s="17">
        <v>-1</v>
      </c>
      <c r="L169" s="19">
        <v>24.996000000000002</v>
      </c>
      <c r="M169" s="19">
        <v>12</v>
      </c>
      <c r="N169" s="19">
        <v>30</v>
      </c>
      <c r="O169" s="17">
        <v>0</v>
      </c>
      <c r="P169" s="21">
        <v>20</v>
      </c>
      <c r="Q169" s="21">
        <v>20</v>
      </c>
      <c r="R169" s="21">
        <v>0</v>
      </c>
      <c r="S169" s="22">
        <v>20</v>
      </c>
      <c r="T169" s="23">
        <v>19</v>
      </c>
    </row>
    <row r="170" spans="1:20" ht="17.25" customHeight="1" thickBot="1" thickTop="1">
      <c r="A170">
        <v>169</v>
      </c>
      <c r="B170" s="35">
        <v>160</v>
      </c>
      <c r="C170" s="62">
        <v>6</v>
      </c>
      <c r="D170" s="74" t="s">
        <v>154</v>
      </c>
      <c r="E170" s="38">
        <v>37</v>
      </c>
      <c r="F170" s="39">
        <v>60</v>
      </c>
      <c r="G170" s="39">
        <v>48</v>
      </c>
      <c r="H170" s="39">
        <v>0</v>
      </c>
      <c r="I170" s="39">
        <v>0</v>
      </c>
      <c r="J170" s="39">
        <v>0</v>
      </c>
      <c r="K170" s="17">
        <v>279</v>
      </c>
      <c r="L170" s="19">
        <v>24.996000000000002</v>
      </c>
      <c r="M170" s="19">
        <v>12</v>
      </c>
      <c r="N170" s="19">
        <v>0</v>
      </c>
      <c r="O170" s="17">
        <v>30.000000000000007</v>
      </c>
      <c r="P170" s="21">
        <v>0</v>
      </c>
      <c r="Q170" s="21">
        <v>0</v>
      </c>
      <c r="R170" s="21">
        <v>0</v>
      </c>
      <c r="S170" s="22">
        <v>60</v>
      </c>
      <c r="T170" s="23">
        <v>369</v>
      </c>
    </row>
    <row r="171" spans="1:20" ht="17.25" customHeight="1" thickBot="1" thickTop="1">
      <c r="A171">
        <v>170</v>
      </c>
      <c r="B171" s="12"/>
      <c r="C171" s="41"/>
      <c r="D171" s="51"/>
      <c r="E171" s="15"/>
      <c r="F171" s="16"/>
      <c r="G171" s="16"/>
      <c r="H171" s="16"/>
      <c r="I171" s="16"/>
      <c r="J171" s="16"/>
      <c r="K171" s="17"/>
      <c r="L171" s="19"/>
      <c r="M171" s="19"/>
      <c r="N171" s="19"/>
      <c r="O171" s="17"/>
      <c r="P171" s="21"/>
      <c r="Q171" s="21"/>
      <c r="R171" s="21"/>
      <c r="S171" s="22"/>
      <c r="T171" s="72"/>
    </row>
    <row r="172" spans="1:20" ht="17.25" customHeight="1" thickBot="1" thickTop="1">
      <c r="A172">
        <v>171</v>
      </c>
      <c r="B172" s="12">
        <v>161</v>
      </c>
      <c r="C172" s="41">
        <v>6</v>
      </c>
      <c r="D172" s="51" t="s">
        <v>155</v>
      </c>
      <c r="E172" s="15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7">
        <v>424</v>
      </c>
      <c r="L172" s="19">
        <v>0</v>
      </c>
      <c r="M172" s="19">
        <v>0</v>
      </c>
      <c r="N172" s="19">
        <v>0</v>
      </c>
      <c r="O172" s="17">
        <v>66.99600000000001</v>
      </c>
      <c r="P172" s="21">
        <v>0</v>
      </c>
      <c r="Q172" s="21">
        <v>0</v>
      </c>
      <c r="R172" s="21">
        <v>0</v>
      </c>
      <c r="S172" s="22">
        <v>60</v>
      </c>
      <c r="T172" s="23">
        <v>550.996</v>
      </c>
    </row>
    <row r="173" spans="1:20" ht="17.25" customHeight="1" thickBot="1" thickTop="1">
      <c r="A173">
        <v>172</v>
      </c>
      <c r="B173" s="35">
        <v>162</v>
      </c>
      <c r="C173" s="62">
        <v>6</v>
      </c>
      <c r="D173" s="74" t="s">
        <v>154</v>
      </c>
      <c r="E173" s="38">
        <v>37</v>
      </c>
      <c r="F173" s="39">
        <v>60</v>
      </c>
      <c r="G173" s="39">
        <v>48</v>
      </c>
      <c r="H173" s="39">
        <v>0</v>
      </c>
      <c r="I173" s="39">
        <v>0</v>
      </c>
      <c r="J173" s="39">
        <v>0</v>
      </c>
      <c r="K173" s="17">
        <v>279</v>
      </c>
      <c r="L173" s="19">
        <v>24.990000000000002</v>
      </c>
      <c r="M173" s="19">
        <v>12</v>
      </c>
      <c r="N173" s="19">
        <v>0</v>
      </c>
      <c r="O173" s="17">
        <v>30.006000000000007</v>
      </c>
      <c r="P173" s="44"/>
      <c r="Q173" s="44"/>
      <c r="R173" s="44"/>
      <c r="S173" s="44"/>
      <c r="T173" s="23">
        <v>309.00600000000003</v>
      </c>
    </row>
    <row r="174" spans="1:20" ht="17.25" customHeight="1" thickBot="1" thickTop="1">
      <c r="A174">
        <v>173</v>
      </c>
      <c r="B174" s="12">
        <v>163</v>
      </c>
      <c r="C174" s="41">
        <v>6</v>
      </c>
      <c r="D174" s="51" t="s">
        <v>156</v>
      </c>
      <c r="E174" s="15">
        <v>38</v>
      </c>
      <c r="F174" s="16">
        <v>60</v>
      </c>
      <c r="G174" s="16">
        <v>84</v>
      </c>
      <c r="H174" s="16">
        <v>84</v>
      </c>
      <c r="I174" s="16">
        <v>84</v>
      </c>
      <c r="J174" s="54">
        <v>75</v>
      </c>
      <c r="K174" s="17">
        <v>-1</v>
      </c>
      <c r="L174" s="19">
        <v>24.996000000000002</v>
      </c>
      <c r="M174" s="19">
        <v>12</v>
      </c>
      <c r="N174" s="19">
        <v>30</v>
      </c>
      <c r="O174" s="17">
        <v>0</v>
      </c>
      <c r="P174" s="44"/>
      <c r="Q174" s="44"/>
      <c r="R174" s="44"/>
      <c r="S174" s="22"/>
      <c r="T174" s="23">
        <v>-1</v>
      </c>
    </row>
    <row r="175" spans="1:20" ht="17.25" customHeight="1" thickBot="1" thickTop="1">
      <c r="A175">
        <v>174</v>
      </c>
      <c r="B175" s="12">
        <v>164</v>
      </c>
      <c r="C175" s="41">
        <v>6</v>
      </c>
      <c r="D175" s="51" t="s">
        <v>157</v>
      </c>
      <c r="E175" s="15">
        <v>38</v>
      </c>
      <c r="F175" s="16">
        <v>60</v>
      </c>
      <c r="G175" s="16">
        <v>84</v>
      </c>
      <c r="H175" s="16">
        <v>84</v>
      </c>
      <c r="I175" s="16">
        <v>84</v>
      </c>
      <c r="J175" s="16">
        <v>0</v>
      </c>
      <c r="K175" s="17">
        <v>74</v>
      </c>
      <c r="L175" s="19">
        <v>24.996000000000002</v>
      </c>
      <c r="M175" s="19">
        <v>12</v>
      </c>
      <c r="N175" s="19">
        <v>0</v>
      </c>
      <c r="O175" s="17">
        <v>30.000000000000007</v>
      </c>
      <c r="P175" s="21">
        <v>20</v>
      </c>
      <c r="Q175" s="20">
        <v>20</v>
      </c>
      <c r="R175" s="20">
        <v>20</v>
      </c>
      <c r="S175" s="22">
        <v>0</v>
      </c>
      <c r="T175" s="23">
        <v>104</v>
      </c>
    </row>
    <row r="176" spans="1:20" ht="17.25" customHeight="1" thickBot="1" thickTop="1">
      <c r="A176">
        <v>175</v>
      </c>
      <c r="B176" s="12">
        <v>165</v>
      </c>
      <c r="C176" s="41">
        <v>6</v>
      </c>
      <c r="D176" s="51" t="s">
        <v>158</v>
      </c>
      <c r="E176" s="15">
        <v>38</v>
      </c>
      <c r="F176" s="16">
        <v>60</v>
      </c>
      <c r="G176" s="16">
        <v>84</v>
      </c>
      <c r="H176" s="16">
        <v>84</v>
      </c>
      <c r="I176" s="16">
        <v>84</v>
      </c>
      <c r="J176" s="54">
        <v>75</v>
      </c>
      <c r="K176" s="17">
        <v>-1</v>
      </c>
      <c r="L176" s="19">
        <v>24.996000000000002</v>
      </c>
      <c r="M176" s="19">
        <v>12</v>
      </c>
      <c r="N176" s="19">
        <v>60</v>
      </c>
      <c r="O176" s="17">
        <v>-30</v>
      </c>
      <c r="P176" s="20">
        <v>20</v>
      </c>
      <c r="Q176" s="20">
        <v>20</v>
      </c>
      <c r="R176" s="20">
        <v>20</v>
      </c>
      <c r="S176" s="22">
        <v>0</v>
      </c>
      <c r="T176" s="23">
        <v>-31</v>
      </c>
    </row>
    <row r="177" spans="1:20" ht="17.25" customHeight="1" thickBot="1" thickTop="1">
      <c r="A177">
        <v>176</v>
      </c>
      <c r="B177" s="12">
        <v>166</v>
      </c>
      <c r="C177" s="41">
        <v>7.2</v>
      </c>
      <c r="D177" s="51" t="s">
        <v>159</v>
      </c>
      <c r="E177" s="15">
        <v>45.2</v>
      </c>
      <c r="F177" s="16">
        <v>72</v>
      </c>
      <c r="G177" s="16">
        <v>100.8</v>
      </c>
      <c r="H177" s="16">
        <v>100.8</v>
      </c>
      <c r="I177" s="16">
        <v>100.8</v>
      </c>
      <c r="J177" s="16">
        <v>0</v>
      </c>
      <c r="K177" s="17">
        <v>88.99999999999994</v>
      </c>
      <c r="L177" s="19">
        <v>29.995200000000004</v>
      </c>
      <c r="M177" s="19">
        <v>12</v>
      </c>
      <c r="N177" s="19">
        <v>30</v>
      </c>
      <c r="O177" s="17">
        <v>0</v>
      </c>
      <c r="P177" s="21">
        <v>20</v>
      </c>
      <c r="Q177" s="20">
        <v>20</v>
      </c>
      <c r="R177" s="20">
        <v>20</v>
      </c>
      <c r="S177" s="22">
        <v>0</v>
      </c>
      <c r="T177" s="23">
        <v>88.99999999999994</v>
      </c>
    </row>
    <row r="178" spans="1:20" ht="17.25" customHeight="1" thickBot="1" thickTop="1">
      <c r="A178">
        <v>177</v>
      </c>
      <c r="B178" s="12">
        <v>167</v>
      </c>
      <c r="C178" s="41">
        <v>7.2</v>
      </c>
      <c r="D178" s="51" t="s">
        <v>160</v>
      </c>
      <c r="E178" s="15">
        <v>72</v>
      </c>
      <c r="F178" s="16">
        <v>72</v>
      </c>
      <c r="G178" s="16">
        <v>100.8</v>
      </c>
      <c r="H178" s="16">
        <v>100.8</v>
      </c>
      <c r="I178" s="16">
        <v>100.8</v>
      </c>
      <c r="J178" s="54">
        <v>89</v>
      </c>
      <c r="K178" s="17">
        <v>-26.800000000000125</v>
      </c>
      <c r="L178" s="19">
        <v>29.995200000000004</v>
      </c>
      <c r="M178" s="19">
        <v>12</v>
      </c>
      <c r="N178" s="19">
        <v>30</v>
      </c>
      <c r="O178" s="17">
        <v>0</v>
      </c>
      <c r="P178" s="20">
        <v>20</v>
      </c>
      <c r="Q178" s="20">
        <v>20</v>
      </c>
      <c r="R178" s="21">
        <v>20</v>
      </c>
      <c r="S178" s="22">
        <v>0</v>
      </c>
      <c r="T178" s="23">
        <v>-26.800000000000125</v>
      </c>
    </row>
    <row r="179" spans="1:20" ht="17.25" customHeight="1" thickBot="1" thickTop="1">
      <c r="A179">
        <v>178</v>
      </c>
      <c r="B179" s="35">
        <v>168</v>
      </c>
      <c r="C179" s="62">
        <v>11.64</v>
      </c>
      <c r="D179" s="74" t="s">
        <v>161</v>
      </c>
      <c r="E179" s="38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17">
        <v>821.62</v>
      </c>
      <c r="L179" s="19">
        <v>0</v>
      </c>
      <c r="M179" s="19">
        <v>0</v>
      </c>
      <c r="N179" s="19">
        <v>0</v>
      </c>
      <c r="O179" s="17">
        <v>90.49224000000001</v>
      </c>
      <c r="P179" s="21">
        <v>0</v>
      </c>
      <c r="Q179" s="21">
        <v>0</v>
      </c>
      <c r="R179" s="21">
        <v>0</v>
      </c>
      <c r="S179" s="22">
        <v>60</v>
      </c>
      <c r="T179" s="23">
        <v>972.11224</v>
      </c>
    </row>
    <row r="180" spans="1:20" ht="17.25" customHeight="1" thickBot="1" thickTop="1">
      <c r="A180">
        <v>179</v>
      </c>
      <c r="B180" s="12">
        <v>169</v>
      </c>
      <c r="C180" s="41">
        <v>6.87</v>
      </c>
      <c r="D180" s="100" t="s">
        <v>162</v>
      </c>
      <c r="E180" s="15">
        <v>42.22</v>
      </c>
      <c r="F180" s="16">
        <v>68.7</v>
      </c>
      <c r="G180" s="16">
        <v>96.18</v>
      </c>
      <c r="H180" s="16">
        <v>96.18</v>
      </c>
      <c r="I180" s="16">
        <v>96.18</v>
      </c>
      <c r="J180" s="54">
        <v>85.88</v>
      </c>
      <c r="K180" s="17">
        <v>-0.0049999999999954525</v>
      </c>
      <c r="L180" s="60">
        <v>28.62</v>
      </c>
      <c r="M180" s="19">
        <v>12</v>
      </c>
      <c r="N180" s="19">
        <v>30</v>
      </c>
      <c r="O180" s="17">
        <v>0.0004199999999912052</v>
      </c>
      <c r="P180" s="20">
        <v>20</v>
      </c>
      <c r="Q180" s="20">
        <v>20</v>
      </c>
      <c r="R180" s="20">
        <v>20</v>
      </c>
      <c r="S180" s="22">
        <v>0</v>
      </c>
      <c r="T180" s="23">
        <v>-0.004580000000004247</v>
      </c>
    </row>
    <row r="181" spans="1:20" ht="17.25" customHeight="1" thickBot="1" thickTop="1">
      <c r="A181">
        <v>180</v>
      </c>
      <c r="B181" s="45">
        <v>170</v>
      </c>
      <c r="C181" s="46">
        <v>6</v>
      </c>
      <c r="D181" s="51" t="s">
        <v>163</v>
      </c>
      <c r="E181" s="15">
        <v>38</v>
      </c>
      <c r="F181" s="16">
        <v>60</v>
      </c>
      <c r="G181" s="16">
        <v>84</v>
      </c>
      <c r="H181" s="16">
        <v>84</v>
      </c>
      <c r="I181" s="16">
        <v>84</v>
      </c>
      <c r="J181" s="16">
        <v>0</v>
      </c>
      <c r="K181" s="17">
        <v>74</v>
      </c>
      <c r="L181" s="19">
        <v>24.996000000000002</v>
      </c>
      <c r="M181" s="19">
        <v>12</v>
      </c>
      <c r="N181" s="19">
        <v>30</v>
      </c>
      <c r="O181" s="17">
        <v>0</v>
      </c>
      <c r="P181" s="21">
        <v>20</v>
      </c>
      <c r="Q181" s="21">
        <v>20</v>
      </c>
      <c r="R181" s="21">
        <v>0</v>
      </c>
      <c r="S181" s="22">
        <v>20</v>
      </c>
      <c r="T181" s="23">
        <v>94</v>
      </c>
    </row>
    <row r="182" spans="1:20" ht="17.25" customHeight="1" thickBot="1" thickTop="1">
      <c r="A182">
        <v>181</v>
      </c>
      <c r="B182" s="12">
        <v>171</v>
      </c>
      <c r="C182" s="33">
        <v>6</v>
      </c>
      <c r="D182" s="51" t="s">
        <v>164</v>
      </c>
      <c r="E182" s="15">
        <v>38</v>
      </c>
      <c r="F182" s="16">
        <v>60</v>
      </c>
      <c r="G182" s="16">
        <v>84</v>
      </c>
      <c r="H182" s="16">
        <v>84</v>
      </c>
      <c r="I182" s="16">
        <v>24.98</v>
      </c>
      <c r="J182" s="16">
        <v>0</v>
      </c>
      <c r="K182" s="17">
        <v>133.01999999999998</v>
      </c>
      <c r="L182" s="19">
        <v>24.996000000000002</v>
      </c>
      <c r="M182" s="19">
        <v>12</v>
      </c>
      <c r="N182" s="19">
        <v>30</v>
      </c>
      <c r="O182" s="17">
        <v>0</v>
      </c>
      <c r="P182" s="20">
        <v>20</v>
      </c>
      <c r="Q182" s="21">
        <v>20</v>
      </c>
      <c r="R182" s="20">
        <v>20</v>
      </c>
      <c r="S182" s="22">
        <v>0</v>
      </c>
      <c r="T182" s="23">
        <v>133.01999999999998</v>
      </c>
    </row>
    <row r="183" spans="1:20" ht="17.25" customHeight="1" thickBot="1" thickTop="1">
      <c r="A183">
        <v>182</v>
      </c>
      <c r="B183" s="49">
        <v>172</v>
      </c>
      <c r="C183" s="50">
        <v>6</v>
      </c>
      <c r="D183" s="51" t="s">
        <v>165</v>
      </c>
      <c r="E183" s="15">
        <v>37</v>
      </c>
      <c r="F183" s="16">
        <v>84</v>
      </c>
      <c r="G183" s="16">
        <v>84</v>
      </c>
      <c r="H183" s="16">
        <v>84</v>
      </c>
      <c r="I183" s="54">
        <v>84</v>
      </c>
      <c r="J183" s="16">
        <v>0</v>
      </c>
      <c r="K183" s="17">
        <v>51</v>
      </c>
      <c r="L183" s="19">
        <v>24.996000000000002</v>
      </c>
      <c r="M183" s="19">
        <v>12</v>
      </c>
      <c r="N183" s="19">
        <v>30</v>
      </c>
      <c r="O183" s="17">
        <v>0</v>
      </c>
      <c r="P183" s="21">
        <v>20</v>
      </c>
      <c r="Q183" s="21">
        <v>20</v>
      </c>
      <c r="R183" s="21">
        <v>20</v>
      </c>
      <c r="S183" s="22">
        <v>0</v>
      </c>
      <c r="T183" s="23">
        <v>51</v>
      </c>
    </row>
    <row r="184" spans="1:20" ht="17.25" customHeight="1" thickBot="1" thickTop="1">
      <c r="A184">
        <v>183</v>
      </c>
      <c r="B184" s="12">
        <v>173</v>
      </c>
      <c r="C184" s="41">
        <v>6</v>
      </c>
      <c r="D184" s="51" t="s">
        <v>166</v>
      </c>
      <c r="E184" s="15">
        <v>38</v>
      </c>
      <c r="F184" s="16">
        <v>60</v>
      </c>
      <c r="G184" s="16">
        <v>84</v>
      </c>
      <c r="H184" s="16">
        <v>84</v>
      </c>
      <c r="I184" s="16">
        <v>84</v>
      </c>
      <c r="J184" s="16">
        <v>0</v>
      </c>
      <c r="K184" s="17">
        <v>74</v>
      </c>
      <c r="L184" s="19">
        <v>24.996000000000002</v>
      </c>
      <c r="M184" s="19">
        <v>12</v>
      </c>
      <c r="N184" s="19">
        <v>30</v>
      </c>
      <c r="O184" s="17">
        <v>0</v>
      </c>
      <c r="P184" s="21">
        <v>20</v>
      </c>
      <c r="Q184" s="21">
        <v>0</v>
      </c>
      <c r="R184" s="21">
        <v>0</v>
      </c>
      <c r="S184" s="22">
        <v>40</v>
      </c>
      <c r="T184" s="23">
        <v>114</v>
      </c>
    </row>
    <row r="185" spans="1:20" ht="17.25" customHeight="1" thickBot="1" thickTop="1">
      <c r="A185">
        <v>184</v>
      </c>
      <c r="B185" s="12">
        <v>174</v>
      </c>
      <c r="C185" s="41">
        <v>6</v>
      </c>
      <c r="D185" s="51" t="s">
        <v>165</v>
      </c>
      <c r="E185" s="15">
        <v>37</v>
      </c>
      <c r="F185" s="16">
        <v>84</v>
      </c>
      <c r="G185" s="16">
        <v>84</v>
      </c>
      <c r="H185" s="16">
        <v>84</v>
      </c>
      <c r="I185" s="54">
        <v>84</v>
      </c>
      <c r="J185" s="16">
        <v>0</v>
      </c>
      <c r="K185" s="17">
        <v>51</v>
      </c>
      <c r="L185" s="19">
        <v>24.996000000000002</v>
      </c>
      <c r="M185" s="19">
        <v>12</v>
      </c>
      <c r="N185" s="19">
        <v>30</v>
      </c>
      <c r="O185" s="17">
        <v>0</v>
      </c>
      <c r="P185" s="44"/>
      <c r="Q185" s="44"/>
      <c r="R185" s="44"/>
      <c r="S185" s="22"/>
      <c r="T185" s="23">
        <v>51</v>
      </c>
    </row>
    <row r="186" spans="1:20" ht="17.25" customHeight="1" thickBot="1" thickTop="1">
      <c r="A186">
        <v>185</v>
      </c>
      <c r="B186" s="45">
        <v>175</v>
      </c>
      <c r="C186" s="46">
        <v>6</v>
      </c>
      <c r="D186" s="51" t="s">
        <v>166</v>
      </c>
      <c r="E186" s="15">
        <v>38</v>
      </c>
      <c r="F186" s="16">
        <v>60</v>
      </c>
      <c r="G186" s="16">
        <v>84</v>
      </c>
      <c r="H186" s="16">
        <v>84</v>
      </c>
      <c r="I186" s="16">
        <v>84</v>
      </c>
      <c r="J186" s="16">
        <v>0</v>
      </c>
      <c r="K186" s="17">
        <v>74</v>
      </c>
      <c r="L186" s="19">
        <v>24.996000000000002</v>
      </c>
      <c r="M186" s="19">
        <v>12</v>
      </c>
      <c r="N186" s="19">
        <v>30</v>
      </c>
      <c r="O186" s="17">
        <v>0</v>
      </c>
      <c r="P186" s="44"/>
      <c r="Q186" s="44"/>
      <c r="R186" s="44"/>
      <c r="S186" s="22"/>
      <c r="T186" s="23">
        <v>74</v>
      </c>
    </row>
    <row r="187" spans="1:20" ht="17.25" customHeight="1" thickBot="1" thickTop="1">
      <c r="A187">
        <v>186</v>
      </c>
      <c r="B187" s="12">
        <v>176</v>
      </c>
      <c r="C187" s="33">
        <v>6</v>
      </c>
      <c r="D187" s="51" t="s">
        <v>167</v>
      </c>
      <c r="E187" s="15">
        <v>38</v>
      </c>
      <c r="F187" s="16">
        <v>60</v>
      </c>
      <c r="G187" s="16">
        <v>84</v>
      </c>
      <c r="H187" s="16">
        <v>84</v>
      </c>
      <c r="I187" s="16">
        <v>84</v>
      </c>
      <c r="J187" s="54">
        <v>75</v>
      </c>
      <c r="K187" s="17">
        <v>-1</v>
      </c>
      <c r="L187" s="19">
        <v>24.996000000000002</v>
      </c>
      <c r="M187" s="19">
        <v>12</v>
      </c>
      <c r="N187" s="19">
        <v>0</v>
      </c>
      <c r="O187" s="17">
        <v>30.000000000000007</v>
      </c>
      <c r="P187" s="21">
        <v>0</v>
      </c>
      <c r="Q187" s="20">
        <v>20</v>
      </c>
      <c r="R187" s="20">
        <v>20</v>
      </c>
      <c r="S187" s="22">
        <v>20</v>
      </c>
      <c r="T187" s="23">
        <v>49.00000000000001</v>
      </c>
    </row>
    <row r="188" spans="1:20" ht="17.25" customHeight="1" thickBot="1" thickTop="1">
      <c r="A188">
        <v>187</v>
      </c>
      <c r="B188" s="49">
        <v>177</v>
      </c>
      <c r="C188" s="50">
        <v>6</v>
      </c>
      <c r="D188" s="51" t="s">
        <v>168</v>
      </c>
      <c r="E188" s="15">
        <v>38</v>
      </c>
      <c r="F188" s="16">
        <v>60</v>
      </c>
      <c r="G188" s="16">
        <v>84</v>
      </c>
      <c r="H188" s="16">
        <v>84</v>
      </c>
      <c r="I188" s="16">
        <v>84</v>
      </c>
      <c r="J188" s="54">
        <v>75</v>
      </c>
      <c r="K188" s="17">
        <v>-1</v>
      </c>
      <c r="L188" s="19">
        <v>24.996000000000002</v>
      </c>
      <c r="M188" s="19">
        <v>12</v>
      </c>
      <c r="N188" s="19">
        <v>0</v>
      </c>
      <c r="O188" s="17">
        <v>30.000000000000007</v>
      </c>
      <c r="P188" s="21">
        <v>0</v>
      </c>
      <c r="Q188" s="21">
        <v>0</v>
      </c>
      <c r="R188" s="21">
        <v>0</v>
      </c>
      <c r="S188" s="22">
        <v>60</v>
      </c>
      <c r="T188" s="23">
        <v>89</v>
      </c>
    </row>
    <row r="189" spans="1:20" ht="17.25" customHeight="1" thickBot="1" thickTop="1">
      <c r="A189">
        <v>188</v>
      </c>
      <c r="B189" s="12">
        <v>178</v>
      </c>
      <c r="C189" s="41">
        <v>6</v>
      </c>
      <c r="D189" s="51" t="s">
        <v>169</v>
      </c>
      <c r="E189" s="15">
        <v>38</v>
      </c>
      <c r="F189" s="16">
        <v>60</v>
      </c>
      <c r="G189" s="16">
        <v>84</v>
      </c>
      <c r="H189" s="16">
        <v>84</v>
      </c>
      <c r="I189" s="16">
        <v>84</v>
      </c>
      <c r="J189" s="54">
        <v>74</v>
      </c>
      <c r="K189" s="17">
        <v>0</v>
      </c>
      <c r="L189" s="19">
        <v>24.996000000000002</v>
      </c>
      <c r="M189" s="19">
        <v>12</v>
      </c>
      <c r="N189" s="19">
        <v>30</v>
      </c>
      <c r="O189" s="17">
        <v>0</v>
      </c>
      <c r="P189" s="21">
        <v>20</v>
      </c>
      <c r="Q189" s="20">
        <v>20</v>
      </c>
      <c r="R189" s="20">
        <v>20</v>
      </c>
      <c r="S189" s="22">
        <v>0</v>
      </c>
      <c r="T189" s="23">
        <v>0</v>
      </c>
    </row>
    <row r="190" spans="1:20" ht="17.25" customHeight="1" thickBot="1" thickTop="1">
      <c r="A190">
        <v>189</v>
      </c>
      <c r="B190" s="12">
        <v>179</v>
      </c>
      <c r="C190" s="41">
        <v>6</v>
      </c>
      <c r="D190" s="51" t="s">
        <v>169</v>
      </c>
      <c r="E190" s="15">
        <v>38</v>
      </c>
      <c r="F190" s="16">
        <v>60</v>
      </c>
      <c r="G190" s="16">
        <v>84</v>
      </c>
      <c r="H190" s="16">
        <v>84</v>
      </c>
      <c r="I190" s="16">
        <v>84</v>
      </c>
      <c r="J190" s="54">
        <v>75</v>
      </c>
      <c r="K190" s="17">
        <v>-1</v>
      </c>
      <c r="L190" s="19">
        <v>24.996000000000002</v>
      </c>
      <c r="M190" s="19">
        <v>12</v>
      </c>
      <c r="N190" s="19">
        <v>30</v>
      </c>
      <c r="O190" s="17">
        <v>0</v>
      </c>
      <c r="P190" s="44"/>
      <c r="Q190" s="44"/>
      <c r="R190" s="44"/>
      <c r="S190" s="22"/>
      <c r="T190" s="23">
        <v>-1</v>
      </c>
    </row>
    <row r="191" spans="1:20" ht="17.25" customHeight="1" thickBot="1" thickTop="1">
      <c r="A191">
        <v>190</v>
      </c>
      <c r="B191" s="12">
        <v>180</v>
      </c>
      <c r="C191" s="41">
        <v>6</v>
      </c>
      <c r="D191" s="51" t="s">
        <v>170</v>
      </c>
      <c r="E191" s="15">
        <v>38</v>
      </c>
      <c r="F191" s="16">
        <v>60</v>
      </c>
      <c r="G191" s="16">
        <v>84</v>
      </c>
      <c r="H191" s="16">
        <v>84</v>
      </c>
      <c r="I191" s="16">
        <v>84</v>
      </c>
      <c r="J191" s="54">
        <v>74</v>
      </c>
      <c r="K191" s="17">
        <v>0</v>
      </c>
      <c r="L191" s="19">
        <v>24.996000000000002</v>
      </c>
      <c r="M191" s="19">
        <v>12</v>
      </c>
      <c r="N191" s="19">
        <v>30</v>
      </c>
      <c r="O191" s="17">
        <v>0</v>
      </c>
      <c r="P191" s="21">
        <v>0</v>
      </c>
      <c r="Q191" s="21">
        <v>20</v>
      </c>
      <c r="R191" s="21">
        <v>0</v>
      </c>
      <c r="S191" s="22">
        <v>40</v>
      </c>
      <c r="T191" s="23">
        <v>40</v>
      </c>
    </row>
    <row r="192" spans="1:20" ht="17.25" customHeight="1" thickBot="1" thickTop="1">
      <c r="A192">
        <v>191</v>
      </c>
      <c r="B192" s="12">
        <v>181</v>
      </c>
      <c r="C192" s="41">
        <v>6</v>
      </c>
      <c r="D192" s="51" t="s">
        <v>171</v>
      </c>
      <c r="E192" s="15">
        <v>38</v>
      </c>
      <c r="F192" s="16">
        <v>60</v>
      </c>
      <c r="G192" s="16">
        <v>84</v>
      </c>
      <c r="H192" s="16">
        <v>84</v>
      </c>
      <c r="I192" s="16">
        <v>84</v>
      </c>
      <c r="J192" s="54">
        <v>74</v>
      </c>
      <c r="K192" s="17">
        <v>0</v>
      </c>
      <c r="L192" s="19">
        <v>24.996000000000002</v>
      </c>
      <c r="M192" s="19">
        <v>12</v>
      </c>
      <c r="N192" s="19">
        <v>30</v>
      </c>
      <c r="O192" s="17">
        <v>0</v>
      </c>
      <c r="P192" s="20">
        <v>20</v>
      </c>
      <c r="Q192" s="20">
        <v>20</v>
      </c>
      <c r="R192" s="52">
        <v>20</v>
      </c>
      <c r="S192" s="22">
        <v>0</v>
      </c>
      <c r="T192" s="23">
        <v>0</v>
      </c>
    </row>
    <row r="193" spans="1:20" ht="17.25" customHeight="1" thickBot="1" thickTop="1">
      <c r="A193">
        <v>192</v>
      </c>
      <c r="B193" s="35">
        <v>182</v>
      </c>
      <c r="C193" s="62">
        <v>6</v>
      </c>
      <c r="D193" s="74" t="s">
        <v>172</v>
      </c>
      <c r="E193" s="38">
        <v>38</v>
      </c>
      <c r="F193" s="39">
        <v>0</v>
      </c>
      <c r="G193" s="39">
        <v>84</v>
      </c>
      <c r="H193" s="39">
        <v>0</v>
      </c>
      <c r="I193" s="39">
        <v>0</v>
      </c>
      <c r="J193" s="39">
        <v>0</v>
      </c>
      <c r="K193" s="17">
        <v>302</v>
      </c>
      <c r="L193" s="19">
        <v>24.996000000000002</v>
      </c>
      <c r="M193" s="19">
        <v>12</v>
      </c>
      <c r="N193" s="19">
        <v>30</v>
      </c>
      <c r="O193" s="17">
        <v>0</v>
      </c>
      <c r="P193" s="21">
        <v>20</v>
      </c>
      <c r="Q193" s="21">
        <v>0</v>
      </c>
      <c r="R193" s="21">
        <v>0</v>
      </c>
      <c r="S193" s="22">
        <v>40</v>
      </c>
      <c r="T193" s="23">
        <v>342</v>
      </c>
    </row>
    <row r="194" spans="1:20" ht="17.25" customHeight="1" thickBot="1" thickTop="1">
      <c r="A194">
        <v>193</v>
      </c>
      <c r="B194" s="12">
        <v>183</v>
      </c>
      <c r="C194" s="41">
        <v>6</v>
      </c>
      <c r="D194" s="51" t="s">
        <v>173</v>
      </c>
      <c r="E194" s="15">
        <v>38</v>
      </c>
      <c r="F194" s="16">
        <v>60</v>
      </c>
      <c r="G194" s="16">
        <v>84</v>
      </c>
      <c r="H194" s="16">
        <v>84</v>
      </c>
      <c r="I194" s="16">
        <v>84</v>
      </c>
      <c r="J194" s="16">
        <v>0</v>
      </c>
      <c r="K194" s="17">
        <v>74</v>
      </c>
      <c r="L194" s="19">
        <v>24.996000000000002</v>
      </c>
      <c r="M194" s="19">
        <v>12</v>
      </c>
      <c r="N194" s="19">
        <v>30</v>
      </c>
      <c r="O194" s="17">
        <v>0</v>
      </c>
      <c r="P194" s="21">
        <v>20</v>
      </c>
      <c r="Q194" s="21">
        <v>20</v>
      </c>
      <c r="R194" s="21">
        <v>0</v>
      </c>
      <c r="S194" s="22">
        <v>20</v>
      </c>
      <c r="T194" s="23">
        <v>94</v>
      </c>
    </row>
    <row r="195" spans="1:20" ht="17.25" customHeight="1" thickBot="1" thickTop="1">
      <c r="A195">
        <v>194</v>
      </c>
      <c r="B195" s="45">
        <v>184</v>
      </c>
      <c r="C195" s="46">
        <v>6</v>
      </c>
      <c r="D195" s="53" t="s">
        <v>174</v>
      </c>
      <c r="E195" s="15">
        <v>38</v>
      </c>
      <c r="F195" s="16">
        <v>84</v>
      </c>
      <c r="G195" s="16">
        <v>84</v>
      </c>
      <c r="H195" s="16">
        <v>84</v>
      </c>
      <c r="I195" s="16">
        <v>0</v>
      </c>
      <c r="J195" s="16">
        <v>0</v>
      </c>
      <c r="K195" s="17">
        <v>134</v>
      </c>
      <c r="L195" s="19">
        <v>24.996000000000002</v>
      </c>
      <c r="M195" s="19">
        <v>12</v>
      </c>
      <c r="N195" s="19">
        <v>30</v>
      </c>
      <c r="O195" s="17">
        <v>0</v>
      </c>
      <c r="P195" s="21">
        <v>0</v>
      </c>
      <c r="Q195" s="21">
        <v>0</v>
      </c>
      <c r="R195" s="21">
        <v>0</v>
      </c>
      <c r="S195" s="22">
        <v>60</v>
      </c>
      <c r="T195" s="23">
        <v>194</v>
      </c>
    </row>
    <row r="196" spans="1:20" ht="17.25" customHeight="1" thickBot="1" thickTop="1">
      <c r="A196">
        <v>195</v>
      </c>
      <c r="B196" s="12">
        <v>185</v>
      </c>
      <c r="C196" s="33">
        <v>6</v>
      </c>
      <c r="D196" s="51" t="s">
        <v>175</v>
      </c>
      <c r="E196" s="15">
        <v>38</v>
      </c>
      <c r="F196" s="16">
        <v>60</v>
      </c>
      <c r="G196" s="16">
        <v>84</v>
      </c>
      <c r="H196" s="16">
        <v>84</v>
      </c>
      <c r="I196" s="16">
        <v>84</v>
      </c>
      <c r="J196" s="27">
        <v>75</v>
      </c>
      <c r="K196" s="17">
        <v>-1</v>
      </c>
      <c r="L196" s="19">
        <v>24.996000000000002</v>
      </c>
      <c r="M196" s="19">
        <v>12</v>
      </c>
      <c r="N196" s="19">
        <v>30</v>
      </c>
      <c r="O196" s="17">
        <v>0</v>
      </c>
      <c r="P196" s="44"/>
      <c r="Q196" s="44"/>
      <c r="R196" s="44"/>
      <c r="S196" s="22"/>
      <c r="T196" s="23">
        <v>-1</v>
      </c>
    </row>
    <row r="197" spans="1:20" ht="17.25" customHeight="1" thickBot="1" thickTop="1">
      <c r="A197">
        <v>196</v>
      </c>
      <c r="B197" s="69">
        <v>186</v>
      </c>
      <c r="C197" s="70">
        <v>6</v>
      </c>
      <c r="D197" s="74" t="s">
        <v>176</v>
      </c>
      <c r="E197" s="38">
        <v>38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17">
        <v>386</v>
      </c>
      <c r="L197" s="19">
        <v>24.996000000000002</v>
      </c>
      <c r="M197" s="19">
        <v>12</v>
      </c>
      <c r="N197" s="19">
        <v>0</v>
      </c>
      <c r="O197" s="17">
        <v>30.000000000000007</v>
      </c>
      <c r="P197" s="21">
        <v>0</v>
      </c>
      <c r="Q197" s="21">
        <v>0</v>
      </c>
      <c r="R197" s="21">
        <v>0</v>
      </c>
      <c r="S197" s="22">
        <v>60</v>
      </c>
      <c r="T197" s="23">
        <v>476</v>
      </c>
    </row>
    <row r="198" spans="1:20" ht="17.25" customHeight="1" thickBot="1" thickTop="1">
      <c r="A198">
        <v>197</v>
      </c>
      <c r="B198" s="12">
        <v>187</v>
      </c>
      <c r="C198" s="41">
        <v>6</v>
      </c>
      <c r="D198" s="51" t="s">
        <v>175</v>
      </c>
      <c r="E198" s="15">
        <v>38</v>
      </c>
      <c r="F198" s="16">
        <v>60</v>
      </c>
      <c r="G198" s="16">
        <v>84</v>
      </c>
      <c r="H198" s="16">
        <v>84</v>
      </c>
      <c r="I198" s="16">
        <v>84</v>
      </c>
      <c r="J198" s="27">
        <v>75</v>
      </c>
      <c r="K198" s="17">
        <v>-1</v>
      </c>
      <c r="L198" s="19">
        <v>24.996000000000002</v>
      </c>
      <c r="M198" s="19">
        <v>12</v>
      </c>
      <c r="N198" s="19">
        <v>30</v>
      </c>
      <c r="O198" s="17">
        <v>0</v>
      </c>
      <c r="P198" s="21">
        <v>20</v>
      </c>
      <c r="Q198" s="21">
        <v>20</v>
      </c>
      <c r="R198" s="21">
        <v>20</v>
      </c>
      <c r="S198" s="22">
        <v>0</v>
      </c>
      <c r="T198" s="23">
        <v>-1</v>
      </c>
    </row>
    <row r="199" spans="1:20" ht="17.25" customHeight="1" thickBot="1" thickTop="1">
      <c r="A199">
        <v>198</v>
      </c>
      <c r="B199" s="45"/>
      <c r="C199" s="46"/>
      <c r="D199" s="53"/>
      <c r="E199" s="15"/>
      <c r="F199" s="16"/>
      <c r="G199" s="16"/>
      <c r="H199" s="16"/>
      <c r="I199" s="16"/>
      <c r="J199" s="16"/>
      <c r="K199" s="17"/>
      <c r="L199" s="19"/>
      <c r="M199" s="19"/>
      <c r="N199" s="19"/>
      <c r="O199" s="17"/>
      <c r="P199" s="21"/>
      <c r="Q199" s="21"/>
      <c r="R199" s="21"/>
      <c r="S199" s="22"/>
      <c r="T199" s="72"/>
    </row>
    <row r="200" spans="1:20" ht="17.25" customHeight="1" thickBot="1" thickTop="1">
      <c r="A200">
        <v>199</v>
      </c>
      <c r="B200" s="45">
        <v>188</v>
      </c>
      <c r="C200" s="46">
        <v>6</v>
      </c>
      <c r="D200" s="53" t="s">
        <v>177</v>
      </c>
      <c r="E200" s="15">
        <v>38</v>
      </c>
      <c r="F200" s="16">
        <v>60</v>
      </c>
      <c r="G200" s="16">
        <v>84</v>
      </c>
      <c r="H200" s="16">
        <v>84</v>
      </c>
      <c r="I200" s="16">
        <v>84</v>
      </c>
      <c r="J200" s="54">
        <v>74</v>
      </c>
      <c r="K200" s="17">
        <v>0</v>
      </c>
      <c r="L200" s="19">
        <v>24.996000000000002</v>
      </c>
      <c r="M200" s="19">
        <v>12</v>
      </c>
      <c r="N200" s="19">
        <v>30</v>
      </c>
      <c r="O200" s="17">
        <v>0</v>
      </c>
      <c r="P200" s="20">
        <v>20</v>
      </c>
      <c r="Q200" s="20">
        <v>20</v>
      </c>
      <c r="R200" s="21">
        <v>20</v>
      </c>
      <c r="S200" s="22">
        <v>0</v>
      </c>
      <c r="T200" s="23">
        <v>0</v>
      </c>
    </row>
    <row r="201" spans="1:20" ht="17.25" customHeight="1" thickBot="1" thickTop="1">
      <c r="A201">
        <v>200</v>
      </c>
      <c r="B201" s="12">
        <v>189</v>
      </c>
      <c r="C201" s="33">
        <v>6</v>
      </c>
      <c r="D201" s="51" t="s">
        <v>178</v>
      </c>
      <c r="E201" s="15">
        <v>38</v>
      </c>
      <c r="F201" s="16">
        <v>60</v>
      </c>
      <c r="G201" s="16">
        <v>84</v>
      </c>
      <c r="H201" s="16">
        <v>84</v>
      </c>
      <c r="I201" s="16">
        <v>84</v>
      </c>
      <c r="J201" s="54">
        <v>74</v>
      </c>
      <c r="K201" s="17">
        <v>0</v>
      </c>
      <c r="L201" s="19">
        <v>24.996000000000002</v>
      </c>
      <c r="M201" s="19">
        <v>12</v>
      </c>
      <c r="N201" s="60">
        <v>30</v>
      </c>
      <c r="O201" s="17">
        <v>0</v>
      </c>
      <c r="P201" s="20">
        <v>20</v>
      </c>
      <c r="Q201" s="20">
        <v>20</v>
      </c>
      <c r="R201" s="20">
        <v>20</v>
      </c>
      <c r="S201" s="22">
        <v>0</v>
      </c>
      <c r="T201" s="23">
        <v>0</v>
      </c>
    </row>
    <row r="202" spans="1:20" ht="17.25" customHeight="1" thickBot="1" thickTop="1">
      <c r="A202">
        <v>201</v>
      </c>
      <c r="B202" s="49"/>
      <c r="C202" s="50"/>
      <c r="D202" s="51"/>
      <c r="E202" s="15"/>
      <c r="F202" s="16"/>
      <c r="G202" s="16"/>
      <c r="H202" s="16"/>
      <c r="I202" s="16"/>
      <c r="J202" s="16"/>
      <c r="K202" s="17"/>
      <c r="L202" s="19"/>
      <c r="M202" s="19"/>
      <c r="N202" s="19"/>
      <c r="O202" s="17"/>
      <c r="P202" s="21"/>
      <c r="Q202" s="21"/>
      <c r="R202" s="21"/>
      <c r="S202" s="22"/>
      <c r="T202" s="72"/>
    </row>
    <row r="203" spans="1:20" ht="17.25" customHeight="1" thickBot="1" thickTop="1">
      <c r="A203">
        <v>202</v>
      </c>
      <c r="B203" s="49">
        <v>190</v>
      </c>
      <c r="C203" s="50">
        <v>6</v>
      </c>
      <c r="D203" s="51" t="s">
        <v>179</v>
      </c>
      <c r="E203" s="15">
        <v>36</v>
      </c>
      <c r="F203" s="16">
        <v>36</v>
      </c>
      <c r="G203" s="16">
        <v>0</v>
      </c>
      <c r="H203" s="16">
        <v>0</v>
      </c>
      <c r="I203" s="16">
        <v>0</v>
      </c>
      <c r="J203" s="16">
        <v>0</v>
      </c>
      <c r="K203" s="17">
        <v>352</v>
      </c>
      <c r="L203" s="19">
        <v>24.996000000000002</v>
      </c>
      <c r="M203" s="19">
        <v>12</v>
      </c>
      <c r="N203" s="19">
        <v>0</v>
      </c>
      <c r="O203" s="17">
        <v>30.000000000000007</v>
      </c>
      <c r="P203" s="20">
        <v>20</v>
      </c>
      <c r="Q203" s="44"/>
      <c r="R203" s="44"/>
      <c r="S203" s="22"/>
      <c r="T203" s="23">
        <v>382</v>
      </c>
    </row>
    <row r="204" spans="1:20" ht="17.25" customHeight="1" thickBot="1" thickTop="1">
      <c r="A204">
        <v>203</v>
      </c>
      <c r="B204" s="45">
        <v>191</v>
      </c>
      <c r="C204" s="46">
        <v>6</v>
      </c>
      <c r="D204" s="51" t="s">
        <v>180</v>
      </c>
      <c r="E204" s="15">
        <v>38</v>
      </c>
      <c r="F204" s="16">
        <v>60</v>
      </c>
      <c r="G204" s="16">
        <v>84</v>
      </c>
      <c r="H204" s="16">
        <v>84</v>
      </c>
      <c r="I204" s="16">
        <v>84</v>
      </c>
      <c r="J204" s="54">
        <v>74</v>
      </c>
      <c r="K204" s="17">
        <v>0</v>
      </c>
      <c r="L204" s="19">
        <v>24.996000000000002</v>
      </c>
      <c r="M204" s="19">
        <v>12</v>
      </c>
      <c r="N204" s="60">
        <v>30</v>
      </c>
      <c r="O204" s="17">
        <v>0</v>
      </c>
      <c r="P204" s="21">
        <v>0</v>
      </c>
      <c r="Q204" s="21">
        <v>20</v>
      </c>
      <c r="R204" s="21">
        <v>0</v>
      </c>
      <c r="S204" s="22">
        <v>40</v>
      </c>
      <c r="T204" s="23">
        <v>40</v>
      </c>
    </row>
    <row r="205" spans="1:20" ht="17.25" customHeight="1" thickBot="1" thickTop="1">
      <c r="A205">
        <v>204</v>
      </c>
      <c r="B205" s="12">
        <v>192</v>
      </c>
      <c r="C205" s="33">
        <v>7.2</v>
      </c>
      <c r="D205" s="51" t="s">
        <v>179</v>
      </c>
      <c r="E205" s="15">
        <v>36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7">
        <v>472.59999999999997</v>
      </c>
      <c r="L205" s="19">
        <v>25</v>
      </c>
      <c r="M205" s="19">
        <v>12</v>
      </c>
      <c r="N205" s="19">
        <v>0</v>
      </c>
      <c r="O205" s="17">
        <v>34.99520000000001</v>
      </c>
      <c r="P205" s="20">
        <v>20</v>
      </c>
      <c r="Q205" s="21">
        <v>20</v>
      </c>
      <c r="R205" s="21">
        <v>0</v>
      </c>
      <c r="S205" s="22">
        <v>20</v>
      </c>
      <c r="T205" s="23">
        <v>527.5952</v>
      </c>
    </row>
    <row r="206" spans="1:20" ht="17.25" customHeight="1" thickBot="1" thickTop="1">
      <c r="A206">
        <v>205</v>
      </c>
      <c r="B206" s="49">
        <v>193</v>
      </c>
      <c r="C206" s="50">
        <v>7.2</v>
      </c>
      <c r="D206" s="48" t="s">
        <v>181</v>
      </c>
      <c r="E206" s="15">
        <v>38</v>
      </c>
      <c r="F206" s="16">
        <v>84</v>
      </c>
      <c r="G206" s="16">
        <v>100.8</v>
      </c>
      <c r="H206" s="16">
        <v>100.8</v>
      </c>
      <c r="I206" s="16">
        <v>100.8</v>
      </c>
      <c r="J206" s="54">
        <v>85.2</v>
      </c>
      <c r="K206" s="17">
        <v>-1.0000000000000568</v>
      </c>
      <c r="L206" s="19">
        <v>25</v>
      </c>
      <c r="M206" s="19">
        <v>12</v>
      </c>
      <c r="N206" s="19">
        <v>60</v>
      </c>
      <c r="O206" s="17">
        <v>-25.00479999999999</v>
      </c>
      <c r="P206" s="52">
        <v>20</v>
      </c>
      <c r="Q206" s="21">
        <v>20</v>
      </c>
      <c r="R206" s="52">
        <v>20</v>
      </c>
      <c r="S206" s="22">
        <v>0</v>
      </c>
      <c r="T206" s="23">
        <v>-26.004800000000046</v>
      </c>
    </row>
    <row r="207" spans="1:20" ht="17.25" customHeight="1" thickBot="1" thickTop="1">
      <c r="A207">
        <v>206</v>
      </c>
      <c r="B207" s="12">
        <v>194</v>
      </c>
      <c r="C207" s="41">
        <v>5.93</v>
      </c>
      <c r="D207" s="51" t="s">
        <v>164</v>
      </c>
      <c r="E207" s="15">
        <v>36.58</v>
      </c>
      <c r="F207" s="16">
        <v>59.3</v>
      </c>
      <c r="G207" s="16">
        <v>83.02</v>
      </c>
      <c r="H207" s="16">
        <v>83.02</v>
      </c>
      <c r="I207" s="16">
        <v>83.02</v>
      </c>
      <c r="J207" s="16">
        <v>0</v>
      </c>
      <c r="K207" s="17">
        <v>74.12500000000006</v>
      </c>
      <c r="L207" s="19">
        <v>24.698449999999998</v>
      </c>
      <c r="M207" s="19">
        <v>12</v>
      </c>
      <c r="N207" s="19">
        <v>30</v>
      </c>
      <c r="O207" s="17">
        <v>0</v>
      </c>
      <c r="P207" s="44"/>
      <c r="Q207" s="44"/>
      <c r="R207" s="44"/>
      <c r="S207" s="22"/>
      <c r="T207" s="23">
        <v>74.12500000000006</v>
      </c>
    </row>
    <row r="208" spans="1:20" ht="17.25" customHeight="1" thickBot="1" thickTop="1">
      <c r="A208">
        <v>207</v>
      </c>
      <c r="B208" s="101">
        <v>195</v>
      </c>
      <c r="C208" s="102"/>
      <c r="D208" s="103" t="s">
        <v>182</v>
      </c>
      <c r="E208" s="104">
        <v>0</v>
      </c>
      <c r="F208" s="105">
        <v>0</v>
      </c>
      <c r="G208" s="105">
        <v>0</v>
      </c>
      <c r="H208" s="105">
        <v>0</v>
      </c>
      <c r="I208" s="105">
        <v>0</v>
      </c>
      <c r="J208" s="105">
        <v>0</v>
      </c>
      <c r="K208" s="80">
        <v>1</v>
      </c>
      <c r="L208" s="81">
        <v>0</v>
      </c>
      <c r="M208" s="81">
        <v>0</v>
      </c>
      <c r="N208" s="81">
        <v>0</v>
      </c>
      <c r="O208" s="17">
        <v>42</v>
      </c>
      <c r="P208" s="82">
        <v>0</v>
      </c>
      <c r="Q208" s="82">
        <v>0</v>
      </c>
      <c r="R208" s="82">
        <v>0</v>
      </c>
      <c r="S208" s="83">
        <v>60</v>
      </c>
      <c r="T208" s="84">
        <v>103</v>
      </c>
    </row>
    <row r="209" spans="1:20" ht="17.25" customHeight="1" thickBot="1" thickTop="1">
      <c r="A209">
        <v>208</v>
      </c>
      <c r="B209" s="12">
        <v>196</v>
      </c>
      <c r="C209" s="41">
        <v>6</v>
      </c>
      <c r="D209" s="61" t="s">
        <v>183</v>
      </c>
      <c r="E209" s="15">
        <v>38</v>
      </c>
      <c r="F209" s="54">
        <v>60</v>
      </c>
      <c r="G209" s="54">
        <v>84</v>
      </c>
      <c r="H209" s="54">
        <v>84</v>
      </c>
      <c r="I209" s="54">
        <v>84</v>
      </c>
      <c r="J209" s="54">
        <v>74</v>
      </c>
      <c r="K209" s="17">
        <v>0</v>
      </c>
      <c r="L209" s="19">
        <v>24.996000000000002</v>
      </c>
      <c r="M209" s="19">
        <v>12</v>
      </c>
      <c r="N209" s="60">
        <v>30</v>
      </c>
      <c r="O209" s="17">
        <v>0</v>
      </c>
      <c r="P209" s="52">
        <v>20</v>
      </c>
      <c r="Q209" s="52">
        <v>20</v>
      </c>
      <c r="R209" s="52">
        <v>20</v>
      </c>
      <c r="S209" s="22">
        <v>0</v>
      </c>
      <c r="T209" s="23">
        <v>0</v>
      </c>
    </row>
    <row r="210" spans="1:20" ht="17.25" customHeight="1" thickBot="1" thickTop="1">
      <c r="A210">
        <v>209</v>
      </c>
      <c r="B210" s="12">
        <v>197</v>
      </c>
      <c r="C210" s="41">
        <v>6</v>
      </c>
      <c r="D210" s="51" t="s">
        <v>184</v>
      </c>
      <c r="E210" s="15">
        <v>38</v>
      </c>
      <c r="F210" s="16">
        <v>60</v>
      </c>
      <c r="G210" s="16">
        <v>84</v>
      </c>
      <c r="H210" s="16">
        <v>84</v>
      </c>
      <c r="I210" s="16">
        <v>84</v>
      </c>
      <c r="J210" s="54">
        <v>74</v>
      </c>
      <c r="K210" s="17">
        <v>0</v>
      </c>
      <c r="L210" s="19">
        <v>24.996000000000002</v>
      </c>
      <c r="M210" s="19">
        <v>12</v>
      </c>
      <c r="N210" s="60">
        <v>30</v>
      </c>
      <c r="O210" s="17">
        <v>0</v>
      </c>
      <c r="P210" s="52">
        <v>14.74</v>
      </c>
      <c r="Q210" s="21">
        <v>20</v>
      </c>
      <c r="R210" s="21">
        <v>0</v>
      </c>
      <c r="S210" s="22">
        <v>25.259999999999998</v>
      </c>
      <c r="T210" s="23">
        <v>25.259999999999998</v>
      </c>
    </row>
    <row r="211" spans="1:20" ht="17.25" customHeight="1" thickBot="1" thickTop="1">
      <c r="A211">
        <v>210</v>
      </c>
      <c r="B211" s="12">
        <v>198</v>
      </c>
      <c r="C211" s="41">
        <v>6</v>
      </c>
      <c r="D211" s="51" t="s">
        <v>185</v>
      </c>
      <c r="E211" s="15">
        <v>38</v>
      </c>
      <c r="F211" s="54">
        <v>60</v>
      </c>
      <c r="G211" s="54">
        <v>84</v>
      </c>
      <c r="H211" s="54">
        <v>84</v>
      </c>
      <c r="I211" s="54">
        <v>84</v>
      </c>
      <c r="J211" s="54">
        <v>74</v>
      </c>
      <c r="K211" s="17">
        <v>0</v>
      </c>
      <c r="L211" s="19">
        <v>24.996000000000002</v>
      </c>
      <c r="M211" s="19">
        <v>12</v>
      </c>
      <c r="N211" s="60">
        <v>30</v>
      </c>
      <c r="O211" s="17">
        <v>0</v>
      </c>
      <c r="P211" s="52">
        <v>20</v>
      </c>
      <c r="Q211" s="52">
        <v>20</v>
      </c>
      <c r="R211" s="52">
        <v>20</v>
      </c>
      <c r="S211" s="22">
        <v>0</v>
      </c>
      <c r="T211" s="23">
        <v>0</v>
      </c>
    </row>
    <row r="212" spans="1:20" ht="17.25" customHeight="1" thickBot="1" thickTop="1">
      <c r="A212">
        <v>211</v>
      </c>
      <c r="B212" s="12">
        <v>199</v>
      </c>
      <c r="C212" s="41">
        <v>6</v>
      </c>
      <c r="D212" s="51" t="s">
        <v>186</v>
      </c>
      <c r="E212" s="15">
        <v>37</v>
      </c>
      <c r="F212" s="16">
        <v>60</v>
      </c>
      <c r="G212" s="16">
        <v>84</v>
      </c>
      <c r="H212" s="16">
        <v>84</v>
      </c>
      <c r="I212" s="16">
        <v>84</v>
      </c>
      <c r="J212" s="54">
        <v>74</v>
      </c>
      <c r="K212" s="17">
        <v>1</v>
      </c>
      <c r="L212" s="19">
        <v>24.996000000000002</v>
      </c>
      <c r="M212" s="19">
        <v>12</v>
      </c>
      <c r="N212" s="19">
        <v>30</v>
      </c>
      <c r="O212" s="17">
        <v>0</v>
      </c>
      <c r="P212" s="21">
        <v>0</v>
      </c>
      <c r="Q212" s="21">
        <v>0</v>
      </c>
      <c r="R212" s="21">
        <v>0</v>
      </c>
      <c r="S212" s="22">
        <v>60</v>
      </c>
      <c r="T212" s="23">
        <v>61</v>
      </c>
    </row>
    <row r="213" spans="1:20" ht="17.25" customHeight="1" thickBot="1" thickTop="1">
      <c r="A213">
        <v>212</v>
      </c>
      <c r="B213" s="12">
        <v>200</v>
      </c>
      <c r="C213" s="41">
        <v>6</v>
      </c>
      <c r="D213" s="51" t="s">
        <v>187</v>
      </c>
      <c r="E213" s="15">
        <v>38</v>
      </c>
      <c r="F213" s="16">
        <v>60</v>
      </c>
      <c r="G213" s="16">
        <v>84</v>
      </c>
      <c r="H213" s="16">
        <v>84</v>
      </c>
      <c r="I213" s="16">
        <v>84</v>
      </c>
      <c r="J213" s="54">
        <v>74</v>
      </c>
      <c r="K213" s="17">
        <v>0</v>
      </c>
      <c r="L213" s="19">
        <v>24.996000000000002</v>
      </c>
      <c r="M213" s="19">
        <v>12</v>
      </c>
      <c r="N213" s="19">
        <v>30</v>
      </c>
      <c r="O213" s="17">
        <v>0</v>
      </c>
      <c r="P213" s="20">
        <v>20</v>
      </c>
      <c r="Q213" s="21">
        <v>20</v>
      </c>
      <c r="R213" s="52">
        <v>20</v>
      </c>
      <c r="S213" s="22">
        <v>0</v>
      </c>
      <c r="T213" s="23">
        <v>0</v>
      </c>
    </row>
    <row r="214" spans="1:20" ht="17.25" customHeight="1" thickBot="1" thickTop="1">
      <c r="A214">
        <v>213</v>
      </c>
      <c r="B214" s="12">
        <v>201</v>
      </c>
      <c r="C214" s="41">
        <v>6</v>
      </c>
      <c r="D214" s="51" t="s">
        <v>188</v>
      </c>
      <c r="E214" s="15">
        <v>38</v>
      </c>
      <c r="F214" s="16">
        <v>60</v>
      </c>
      <c r="G214" s="16">
        <v>84</v>
      </c>
      <c r="H214" s="16">
        <v>84</v>
      </c>
      <c r="I214" s="16">
        <v>84</v>
      </c>
      <c r="J214" s="27">
        <v>75</v>
      </c>
      <c r="K214" s="17">
        <v>-1</v>
      </c>
      <c r="L214" s="19">
        <v>24.996000000000002</v>
      </c>
      <c r="M214" s="19">
        <v>12</v>
      </c>
      <c r="N214" s="19">
        <v>30</v>
      </c>
      <c r="O214" s="17">
        <v>0</v>
      </c>
      <c r="P214" s="21">
        <v>20</v>
      </c>
      <c r="Q214" s="21">
        <v>20</v>
      </c>
      <c r="R214" s="21">
        <v>20</v>
      </c>
      <c r="S214" s="22">
        <v>0</v>
      </c>
      <c r="T214" s="23">
        <v>-1</v>
      </c>
    </row>
    <row r="215" spans="1:20" ht="17.25" customHeight="1" thickBot="1" thickTop="1">
      <c r="A215">
        <v>214</v>
      </c>
      <c r="B215" s="12">
        <v>202</v>
      </c>
      <c r="C215" s="41">
        <v>6</v>
      </c>
      <c r="D215" s="51" t="s">
        <v>189</v>
      </c>
      <c r="E215" s="15">
        <v>38</v>
      </c>
      <c r="F215" s="16">
        <v>60</v>
      </c>
      <c r="G215" s="54">
        <v>84</v>
      </c>
      <c r="H215" s="54">
        <v>84</v>
      </c>
      <c r="I215" s="16">
        <v>0</v>
      </c>
      <c r="J215" s="16">
        <v>0</v>
      </c>
      <c r="K215" s="17">
        <v>158</v>
      </c>
      <c r="L215" s="19">
        <v>24.996000000000002</v>
      </c>
      <c r="M215" s="19">
        <v>12</v>
      </c>
      <c r="N215" s="19">
        <v>0</v>
      </c>
      <c r="O215" s="17">
        <v>30.000000000000007</v>
      </c>
      <c r="P215" s="21">
        <v>0</v>
      </c>
      <c r="Q215" s="21">
        <v>0</v>
      </c>
      <c r="R215" s="21">
        <v>0</v>
      </c>
      <c r="S215" s="22">
        <v>60</v>
      </c>
      <c r="T215" s="23">
        <v>248</v>
      </c>
    </row>
    <row r="216" spans="1:20" ht="17.25" customHeight="1" thickBot="1" thickTop="1">
      <c r="A216">
        <v>215</v>
      </c>
      <c r="B216" s="12">
        <v>203</v>
      </c>
      <c r="C216" s="41">
        <v>6</v>
      </c>
      <c r="D216" s="51" t="s">
        <v>263</v>
      </c>
      <c r="E216" s="106">
        <v>38</v>
      </c>
      <c r="F216" s="54">
        <v>60</v>
      </c>
      <c r="G216" s="54">
        <v>84</v>
      </c>
      <c r="H216" s="54">
        <v>84</v>
      </c>
      <c r="I216" s="54">
        <v>84</v>
      </c>
      <c r="J216" s="54">
        <v>74</v>
      </c>
      <c r="K216" s="17">
        <v>0</v>
      </c>
      <c r="L216" s="60">
        <v>24.996000000000002</v>
      </c>
      <c r="M216" s="60">
        <v>12</v>
      </c>
      <c r="N216" s="60">
        <v>30</v>
      </c>
      <c r="O216" s="17">
        <v>0</v>
      </c>
      <c r="P216" s="52">
        <v>20</v>
      </c>
      <c r="Q216" s="52">
        <v>20</v>
      </c>
      <c r="R216" s="52">
        <v>20</v>
      </c>
      <c r="S216" s="22">
        <v>0</v>
      </c>
      <c r="T216" s="23">
        <v>0</v>
      </c>
    </row>
    <row r="217" spans="1:20" ht="17.25" customHeight="1" thickBot="1" thickTop="1">
      <c r="A217">
        <v>216</v>
      </c>
      <c r="B217" s="12">
        <v>204</v>
      </c>
      <c r="C217" s="41">
        <v>6</v>
      </c>
      <c r="D217" s="51" t="s">
        <v>190</v>
      </c>
      <c r="E217" s="15">
        <v>36</v>
      </c>
      <c r="F217" s="16">
        <v>60</v>
      </c>
      <c r="G217" s="16">
        <v>84</v>
      </c>
      <c r="H217" s="16">
        <v>84</v>
      </c>
      <c r="I217" s="16">
        <v>84</v>
      </c>
      <c r="J217" s="54">
        <v>74</v>
      </c>
      <c r="K217" s="17">
        <v>2</v>
      </c>
      <c r="L217" s="19">
        <v>24.996000000000002</v>
      </c>
      <c r="M217" s="19">
        <v>12</v>
      </c>
      <c r="N217" s="19">
        <v>0</v>
      </c>
      <c r="O217" s="17">
        <v>30.000000000000007</v>
      </c>
      <c r="P217" s="55">
        <v>20</v>
      </c>
      <c r="Q217" s="20">
        <v>20</v>
      </c>
      <c r="R217" s="20">
        <v>20</v>
      </c>
      <c r="S217" s="22">
        <v>0</v>
      </c>
      <c r="T217" s="23">
        <v>32.00000000000001</v>
      </c>
    </row>
    <row r="218" spans="1:20" ht="17.25" customHeight="1" thickBot="1" thickTop="1">
      <c r="A218">
        <v>217</v>
      </c>
      <c r="B218" s="12">
        <v>205</v>
      </c>
      <c r="C218" s="41">
        <v>6</v>
      </c>
      <c r="D218" s="51" t="s">
        <v>190</v>
      </c>
      <c r="E218" s="15">
        <v>36</v>
      </c>
      <c r="F218" s="16">
        <v>60</v>
      </c>
      <c r="G218" s="16">
        <v>84</v>
      </c>
      <c r="H218" s="16">
        <v>84</v>
      </c>
      <c r="I218" s="16">
        <v>84</v>
      </c>
      <c r="J218" s="54">
        <v>74</v>
      </c>
      <c r="K218" s="17">
        <v>2</v>
      </c>
      <c r="L218" s="19">
        <v>24.996000000000002</v>
      </c>
      <c r="M218" s="19">
        <v>12</v>
      </c>
      <c r="N218" s="19">
        <v>0</v>
      </c>
      <c r="O218" s="17">
        <v>30.000000000000007</v>
      </c>
      <c r="P218" s="44"/>
      <c r="Q218" s="44"/>
      <c r="R218" s="44"/>
      <c r="S218" s="22"/>
      <c r="T218" s="23">
        <v>32.00000000000001</v>
      </c>
    </row>
    <row r="219" spans="1:20" ht="17.25" customHeight="1" thickBot="1" thickTop="1">
      <c r="A219">
        <v>218</v>
      </c>
      <c r="B219" s="12">
        <v>206</v>
      </c>
      <c r="C219" s="41">
        <v>6</v>
      </c>
      <c r="D219" s="51" t="s">
        <v>191</v>
      </c>
      <c r="E219" s="15">
        <v>37</v>
      </c>
      <c r="F219" s="16">
        <v>60</v>
      </c>
      <c r="G219" s="16">
        <v>84</v>
      </c>
      <c r="H219" s="16">
        <v>84</v>
      </c>
      <c r="I219" s="16">
        <v>84</v>
      </c>
      <c r="J219" s="54">
        <v>75</v>
      </c>
      <c r="K219" s="17">
        <v>0</v>
      </c>
      <c r="L219" s="19">
        <v>24.996000000000002</v>
      </c>
      <c r="M219" s="19">
        <v>12</v>
      </c>
      <c r="N219" s="60">
        <v>30</v>
      </c>
      <c r="O219" s="17">
        <v>0</v>
      </c>
      <c r="P219" s="20">
        <v>20</v>
      </c>
      <c r="Q219" s="20">
        <v>20</v>
      </c>
      <c r="R219" s="21">
        <v>20</v>
      </c>
      <c r="S219" s="22">
        <v>0</v>
      </c>
      <c r="T219" s="23">
        <v>0</v>
      </c>
    </row>
    <row r="220" spans="1:20" ht="17.25" customHeight="1" thickBot="1" thickTop="1">
      <c r="A220">
        <v>219</v>
      </c>
      <c r="B220" s="12">
        <v>207</v>
      </c>
      <c r="C220" s="41">
        <v>6</v>
      </c>
      <c r="D220" s="51" t="s">
        <v>191</v>
      </c>
      <c r="E220" s="15">
        <v>37</v>
      </c>
      <c r="F220" s="16">
        <v>60</v>
      </c>
      <c r="G220" s="16">
        <v>84</v>
      </c>
      <c r="H220" s="16">
        <v>84</v>
      </c>
      <c r="I220" s="16">
        <v>84</v>
      </c>
      <c r="J220" s="54">
        <v>75</v>
      </c>
      <c r="K220" s="17">
        <v>0</v>
      </c>
      <c r="L220" s="19">
        <v>24.996000000000002</v>
      </c>
      <c r="M220" s="19">
        <v>12</v>
      </c>
      <c r="N220" s="60">
        <v>30</v>
      </c>
      <c r="O220" s="17">
        <v>0</v>
      </c>
      <c r="P220" s="44"/>
      <c r="Q220" s="44"/>
      <c r="R220" s="44"/>
      <c r="S220" s="22"/>
      <c r="T220" s="23">
        <v>0</v>
      </c>
    </row>
    <row r="221" spans="1:20" ht="17.25" customHeight="1" thickBot="1" thickTop="1">
      <c r="A221">
        <v>220</v>
      </c>
      <c r="B221" s="12">
        <v>208</v>
      </c>
      <c r="C221" s="41">
        <v>6</v>
      </c>
      <c r="D221" s="51" t="s">
        <v>192</v>
      </c>
      <c r="E221" s="15">
        <v>37</v>
      </c>
      <c r="F221" s="16">
        <v>60</v>
      </c>
      <c r="G221" s="16">
        <v>84</v>
      </c>
      <c r="H221" s="16">
        <v>84</v>
      </c>
      <c r="I221" s="16">
        <v>84</v>
      </c>
      <c r="J221" s="54">
        <v>74</v>
      </c>
      <c r="K221" s="17">
        <v>1</v>
      </c>
      <c r="L221" s="19">
        <v>24.996000000000002</v>
      </c>
      <c r="M221" s="19">
        <v>12</v>
      </c>
      <c r="N221" s="19">
        <v>30</v>
      </c>
      <c r="O221" s="17">
        <v>0</v>
      </c>
      <c r="P221" s="21">
        <v>20</v>
      </c>
      <c r="Q221" s="20">
        <v>20</v>
      </c>
      <c r="R221" s="52">
        <v>20</v>
      </c>
      <c r="S221" s="22">
        <v>0</v>
      </c>
      <c r="T221" s="23">
        <v>1</v>
      </c>
    </row>
    <row r="222" spans="1:20" ht="17.25" customHeight="1" thickBot="1" thickTop="1">
      <c r="A222">
        <v>221</v>
      </c>
      <c r="B222" s="12">
        <v>209</v>
      </c>
      <c r="C222" s="41">
        <v>6</v>
      </c>
      <c r="D222" s="51" t="s">
        <v>193</v>
      </c>
      <c r="E222" s="15">
        <v>37</v>
      </c>
      <c r="F222" s="16">
        <v>60</v>
      </c>
      <c r="G222" s="16">
        <v>84</v>
      </c>
      <c r="H222" s="16">
        <v>84</v>
      </c>
      <c r="I222" s="16">
        <v>84</v>
      </c>
      <c r="J222" s="16">
        <v>0</v>
      </c>
      <c r="K222" s="17">
        <v>75</v>
      </c>
      <c r="L222" s="19">
        <v>24.996000000000002</v>
      </c>
      <c r="M222" s="19">
        <v>12</v>
      </c>
      <c r="N222" s="19">
        <v>30</v>
      </c>
      <c r="O222" s="17">
        <v>0</v>
      </c>
      <c r="P222" s="21">
        <v>20</v>
      </c>
      <c r="Q222" s="21">
        <v>0</v>
      </c>
      <c r="R222" s="21">
        <v>0</v>
      </c>
      <c r="S222" s="22">
        <v>40</v>
      </c>
      <c r="T222" s="23">
        <v>115</v>
      </c>
    </row>
    <row r="223" spans="1:20" ht="17.25" customHeight="1" thickBot="1" thickTop="1">
      <c r="A223">
        <v>222</v>
      </c>
      <c r="B223" s="12">
        <v>210</v>
      </c>
      <c r="C223" s="41">
        <v>6</v>
      </c>
      <c r="D223" s="51" t="s">
        <v>194</v>
      </c>
      <c r="E223" s="15">
        <v>37</v>
      </c>
      <c r="F223" s="16">
        <v>60</v>
      </c>
      <c r="G223" s="16">
        <v>84</v>
      </c>
      <c r="H223" s="16">
        <v>84</v>
      </c>
      <c r="I223" s="16">
        <v>84</v>
      </c>
      <c r="J223" s="54">
        <v>74</v>
      </c>
      <c r="K223" s="17">
        <v>1</v>
      </c>
      <c r="L223" s="19">
        <v>24.996000000000002</v>
      </c>
      <c r="M223" s="19">
        <v>12</v>
      </c>
      <c r="N223" s="19">
        <v>30</v>
      </c>
      <c r="O223" s="17">
        <v>0</v>
      </c>
      <c r="P223" s="21">
        <v>20</v>
      </c>
      <c r="Q223" s="20">
        <v>20</v>
      </c>
      <c r="R223" s="52">
        <v>20</v>
      </c>
      <c r="S223" s="22">
        <v>0</v>
      </c>
      <c r="T223" s="23">
        <v>1</v>
      </c>
    </row>
    <row r="224" spans="1:20" ht="17.25" customHeight="1" thickBot="1" thickTop="1">
      <c r="A224">
        <v>223</v>
      </c>
      <c r="B224" s="35">
        <v>211</v>
      </c>
      <c r="C224" s="62">
        <v>6</v>
      </c>
      <c r="D224" s="74" t="s">
        <v>195</v>
      </c>
      <c r="E224" s="38">
        <v>60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17">
        <v>364</v>
      </c>
      <c r="L224" s="19">
        <v>24.996000000000002</v>
      </c>
      <c r="M224" s="19">
        <v>12</v>
      </c>
      <c r="N224" s="19">
        <v>0</v>
      </c>
      <c r="O224" s="17">
        <v>30.000000000000007</v>
      </c>
      <c r="P224" s="21">
        <v>0</v>
      </c>
      <c r="Q224" s="21">
        <v>0</v>
      </c>
      <c r="R224" s="21">
        <v>0</v>
      </c>
      <c r="S224" s="22">
        <v>60</v>
      </c>
      <c r="T224" s="23">
        <v>454</v>
      </c>
    </row>
    <row r="225" spans="1:20" ht="17.25" customHeight="1" thickBot="1" thickTop="1">
      <c r="A225">
        <v>224</v>
      </c>
      <c r="B225" s="12">
        <v>212</v>
      </c>
      <c r="C225" s="41">
        <v>6</v>
      </c>
      <c r="D225" s="51" t="s">
        <v>196</v>
      </c>
      <c r="E225" s="15">
        <v>38</v>
      </c>
      <c r="F225" s="16">
        <v>60</v>
      </c>
      <c r="G225" s="16">
        <v>84</v>
      </c>
      <c r="H225" s="16">
        <v>84</v>
      </c>
      <c r="I225" s="16">
        <v>84</v>
      </c>
      <c r="J225" s="16">
        <v>0</v>
      </c>
      <c r="K225" s="17">
        <v>74</v>
      </c>
      <c r="L225" s="19">
        <v>24.996000000000002</v>
      </c>
      <c r="M225" s="19">
        <v>12</v>
      </c>
      <c r="N225" s="19">
        <v>30</v>
      </c>
      <c r="O225" s="17">
        <v>0</v>
      </c>
      <c r="P225" s="21">
        <v>0</v>
      </c>
      <c r="Q225" s="21">
        <v>0</v>
      </c>
      <c r="R225" s="21">
        <v>0</v>
      </c>
      <c r="S225" s="22">
        <v>60</v>
      </c>
      <c r="T225" s="23">
        <v>134</v>
      </c>
    </row>
    <row r="226" spans="1:20" ht="17.25" customHeight="1" thickBot="1" thickTop="1">
      <c r="A226">
        <v>225</v>
      </c>
      <c r="B226" s="101">
        <v>213</v>
      </c>
      <c r="C226" s="102"/>
      <c r="D226" s="107" t="s">
        <v>197</v>
      </c>
      <c r="E226" s="108">
        <v>0</v>
      </c>
      <c r="F226" s="109">
        <v>0</v>
      </c>
      <c r="G226" s="109">
        <v>0</v>
      </c>
      <c r="H226" s="109">
        <v>0</v>
      </c>
      <c r="I226" s="109">
        <v>0</v>
      </c>
      <c r="J226" s="109">
        <v>0</v>
      </c>
      <c r="K226" s="110">
        <v>1</v>
      </c>
      <c r="L226" s="111">
        <v>0</v>
      </c>
      <c r="M226" s="111">
        <v>0</v>
      </c>
      <c r="N226" s="111">
        <v>0</v>
      </c>
      <c r="O226" s="17">
        <v>42</v>
      </c>
      <c r="P226" s="112">
        <v>0</v>
      </c>
      <c r="Q226" s="112">
        <v>0</v>
      </c>
      <c r="R226" s="112">
        <v>0</v>
      </c>
      <c r="S226" s="113">
        <v>60</v>
      </c>
      <c r="T226" s="114">
        <v>103</v>
      </c>
    </row>
    <row r="227" spans="1:20" ht="17.25" customHeight="1" thickBot="1" thickTop="1">
      <c r="A227">
        <v>226</v>
      </c>
      <c r="B227" s="12">
        <v>214</v>
      </c>
      <c r="C227" s="41">
        <v>6</v>
      </c>
      <c r="D227" s="51" t="s">
        <v>198</v>
      </c>
      <c r="E227" s="15">
        <v>38</v>
      </c>
      <c r="F227" s="16">
        <v>60</v>
      </c>
      <c r="G227" s="16">
        <v>84</v>
      </c>
      <c r="H227" s="16">
        <v>84</v>
      </c>
      <c r="I227" s="16">
        <v>84</v>
      </c>
      <c r="J227" s="54">
        <v>74</v>
      </c>
      <c r="K227" s="17">
        <v>0</v>
      </c>
      <c r="L227" s="19">
        <v>24.996000000000002</v>
      </c>
      <c r="M227" s="19">
        <v>12</v>
      </c>
      <c r="N227" s="19">
        <v>30</v>
      </c>
      <c r="O227" s="17">
        <v>0</v>
      </c>
      <c r="P227" s="20">
        <v>20</v>
      </c>
      <c r="Q227" s="20">
        <v>20</v>
      </c>
      <c r="R227" s="20">
        <v>20</v>
      </c>
      <c r="S227" s="22">
        <v>0</v>
      </c>
      <c r="T227" s="23">
        <v>0</v>
      </c>
    </row>
    <row r="228" spans="1:20" ht="17.25" customHeight="1" thickBot="1" thickTop="1">
      <c r="A228">
        <v>227</v>
      </c>
      <c r="B228" s="12">
        <v>215</v>
      </c>
      <c r="C228" s="41">
        <v>6</v>
      </c>
      <c r="D228" s="51" t="s">
        <v>199</v>
      </c>
      <c r="E228" s="15">
        <v>38</v>
      </c>
      <c r="F228" s="16">
        <v>60</v>
      </c>
      <c r="G228" s="16">
        <v>84</v>
      </c>
      <c r="H228" s="16">
        <v>84</v>
      </c>
      <c r="I228" s="16">
        <v>84</v>
      </c>
      <c r="J228" s="16">
        <v>0</v>
      </c>
      <c r="K228" s="17">
        <v>74</v>
      </c>
      <c r="L228" s="19">
        <v>24.996000000000002</v>
      </c>
      <c r="M228" s="19">
        <v>12</v>
      </c>
      <c r="N228" s="19">
        <v>30</v>
      </c>
      <c r="O228" s="17">
        <v>0</v>
      </c>
      <c r="P228" s="20">
        <v>20</v>
      </c>
      <c r="Q228" s="20">
        <v>20</v>
      </c>
      <c r="R228" s="20">
        <v>20</v>
      </c>
      <c r="S228" s="22">
        <v>0</v>
      </c>
      <c r="T228" s="23">
        <v>74</v>
      </c>
    </row>
    <row r="229" spans="1:20" ht="17.25" customHeight="1" thickBot="1" thickTop="1">
      <c r="A229">
        <v>228</v>
      </c>
      <c r="B229" s="12">
        <v>216</v>
      </c>
      <c r="C229" s="41">
        <v>7.2</v>
      </c>
      <c r="D229" s="51" t="s">
        <v>200</v>
      </c>
      <c r="E229" s="15">
        <v>44.2</v>
      </c>
      <c r="F229" s="16">
        <v>72</v>
      </c>
      <c r="G229" s="16">
        <v>100.8</v>
      </c>
      <c r="H229" s="16">
        <v>100.8</v>
      </c>
      <c r="I229" s="16">
        <v>100.8</v>
      </c>
      <c r="J229" s="16">
        <v>0</v>
      </c>
      <c r="K229" s="17">
        <v>89.99999999999994</v>
      </c>
      <c r="L229" s="19">
        <v>29.995200000000004</v>
      </c>
      <c r="M229" s="19">
        <v>12</v>
      </c>
      <c r="N229" s="19">
        <v>30</v>
      </c>
      <c r="O229" s="17">
        <v>0</v>
      </c>
      <c r="P229" s="20">
        <v>20</v>
      </c>
      <c r="Q229" s="21">
        <v>20</v>
      </c>
      <c r="R229" s="21">
        <v>0</v>
      </c>
      <c r="S229" s="22">
        <v>20</v>
      </c>
      <c r="T229" s="23">
        <v>109.99999999999994</v>
      </c>
    </row>
    <row r="230" spans="1:20" ht="17.25" customHeight="1" thickBot="1" thickTop="1">
      <c r="A230">
        <v>229</v>
      </c>
      <c r="B230" s="12">
        <v>217</v>
      </c>
      <c r="C230" s="41">
        <v>7.2</v>
      </c>
      <c r="D230" s="51" t="s">
        <v>200</v>
      </c>
      <c r="E230" s="15">
        <v>44.2</v>
      </c>
      <c r="F230" s="16">
        <v>72</v>
      </c>
      <c r="G230" s="16">
        <v>100.8</v>
      </c>
      <c r="H230" s="16">
        <v>100.8</v>
      </c>
      <c r="I230" s="16">
        <v>100.8</v>
      </c>
      <c r="J230" s="16">
        <v>0</v>
      </c>
      <c r="K230" s="17">
        <v>89.99999999999994</v>
      </c>
      <c r="L230" s="19">
        <v>29.995200000000004</v>
      </c>
      <c r="M230" s="19">
        <v>12</v>
      </c>
      <c r="N230" s="19">
        <v>30</v>
      </c>
      <c r="O230" s="17">
        <v>0</v>
      </c>
      <c r="P230" s="44"/>
      <c r="Q230" s="44"/>
      <c r="R230" s="44"/>
      <c r="S230" s="22"/>
      <c r="T230" s="72">
        <v>89.99999999999994</v>
      </c>
    </row>
    <row r="231" spans="1:20" ht="17.25" customHeight="1" thickBot="1" thickTop="1">
      <c r="A231">
        <v>230</v>
      </c>
      <c r="B231" s="45">
        <v>218</v>
      </c>
      <c r="C231" s="46">
        <v>6</v>
      </c>
      <c r="D231" s="53" t="s">
        <v>201</v>
      </c>
      <c r="E231" s="15">
        <v>38</v>
      </c>
      <c r="F231" s="16">
        <v>60</v>
      </c>
      <c r="G231" s="16">
        <v>115.36</v>
      </c>
      <c r="H231" s="16">
        <v>115</v>
      </c>
      <c r="I231" s="16">
        <v>115</v>
      </c>
      <c r="J231" s="54">
        <v>102.72</v>
      </c>
      <c r="K231" s="17">
        <v>0</v>
      </c>
      <c r="L231" s="19">
        <v>24.996000000000002</v>
      </c>
      <c r="M231" s="19">
        <v>12</v>
      </c>
      <c r="N231" s="60">
        <v>30</v>
      </c>
      <c r="O231" s="17">
        <v>0</v>
      </c>
      <c r="P231" s="52">
        <v>20</v>
      </c>
      <c r="Q231" s="21">
        <v>20</v>
      </c>
      <c r="R231" s="52">
        <v>20</v>
      </c>
      <c r="S231" s="22">
        <v>0</v>
      </c>
      <c r="T231" s="23">
        <v>0</v>
      </c>
    </row>
    <row r="232" spans="1:20" ht="17.25" customHeight="1" thickBot="1" thickTop="1">
      <c r="A232">
        <v>231</v>
      </c>
      <c r="B232" s="12">
        <v>219</v>
      </c>
      <c r="C232" s="33">
        <v>6.4</v>
      </c>
      <c r="D232" s="51" t="s">
        <v>202</v>
      </c>
      <c r="E232" s="15">
        <v>39.400000000000006</v>
      </c>
      <c r="F232" s="16">
        <v>89.6</v>
      </c>
      <c r="G232" s="16">
        <v>89.60000000000001</v>
      </c>
      <c r="H232" s="16">
        <v>89.60000000000001</v>
      </c>
      <c r="I232" s="16">
        <v>89.60000000000001</v>
      </c>
      <c r="J232" s="16">
        <v>0</v>
      </c>
      <c r="K232" s="17">
        <v>54.39999999999998</v>
      </c>
      <c r="L232" s="19">
        <v>26.656000000000002</v>
      </c>
      <c r="M232" s="19">
        <v>12</v>
      </c>
      <c r="N232" s="19">
        <v>32</v>
      </c>
      <c r="O232" s="17">
        <v>-1.9936000000000007</v>
      </c>
      <c r="P232" s="21">
        <v>20</v>
      </c>
      <c r="Q232" s="21">
        <v>20</v>
      </c>
      <c r="R232" s="20">
        <v>20</v>
      </c>
      <c r="S232" s="22">
        <v>0</v>
      </c>
      <c r="T232" s="23">
        <v>52.40639999999998</v>
      </c>
    </row>
    <row r="233" spans="1:20" ht="17.25" customHeight="1" thickBot="1" thickTop="1">
      <c r="A233">
        <v>232</v>
      </c>
      <c r="B233" s="49">
        <v>220</v>
      </c>
      <c r="C233" s="50">
        <v>6</v>
      </c>
      <c r="D233" s="48" t="s">
        <v>203</v>
      </c>
      <c r="E233" s="15">
        <v>38</v>
      </c>
      <c r="F233" s="16">
        <v>60</v>
      </c>
      <c r="G233" s="16">
        <v>84</v>
      </c>
      <c r="H233" s="16">
        <v>84</v>
      </c>
      <c r="I233" s="54">
        <v>84</v>
      </c>
      <c r="J233" s="54">
        <v>74</v>
      </c>
      <c r="K233" s="17">
        <v>0</v>
      </c>
      <c r="L233" s="19">
        <v>24.996000000000002</v>
      </c>
      <c r="M233" s="19">
        <v>12</v>
      </c>
      <c r="N233" s="60">
        <v>30</v>
      </c>
      <c r="O233" s="17">
        <v>0</v>
      </c>
      <c r="P233" s="20">
        <v>20</v>
      </c>
      <c r="Q233" s="20">
        <v>20</v>
      </c>
      <c r="R233" s="52">
        <v>20</v>
      </c>
      <c r="S233" s="22">
        <v>0</v>
      </c>
      <c r="T233" s="23">
        <v>0</v>
      </c>
    </row>
    <row r="234" spans="1:20" ht="17.25" customHeight="1" thickBot="1" thickTop="1">
      <c r="A234">
        <v>233</v>
      </c>
      <c r="B234" s="12">
        <v>221</v>
      </c>
      <c r="C234" s="41">
        <v>6</v>
      </c>
      <c r="D234" s="48" t="s">
        <v>204</v>
      </c>
      <c r="E234" s="15">
        <v>38</v>
      </c>
      <c r="F234" s="16">
        <v>60</v>
      </c>
      <c r="G234" s="16">
        <v>84</v>
      </c>
      <c r="H234" s="16">
        <v>84</v>
      </c>
      <c r="I234" s="16">
        <v>0</v>
      </c>
      <c r="J234" s="16">
        <v>0</v>
      </c>
      <c r="K234" s="17">
        <v>158</v>
      </c>
      <c r="L234" s="19">
        <v>24.996000000000002</v>
      </c>
      <c r="M234" s="19">
        <v>12</v>
      </c>
      <c r="N234" s="19">
        <v>30</v>
      </c>
      <c r="O234" s="17">
        <v>0</v>
      </c>
      <c r="P234" s="21">
        <v>20</v>
      </c>
      <c r="Q234" s="21">
        <v>20</v>
      </c>
      <c r="R234" s="21">
        <v>0</v>
      </c>
      <c r="S234" s="22">
        <v>20</v>
      </c>
      <c r="T234" s="23">
        <v>178</v>
      </c>
    </row>
    <row r="235" spans="1:20" ht="17.25" customHeight="1" thickBot="1" thickTop="1">
      <c r="A235">
        <v>234</v>
      </c>
      <c r="B235" s="12">
        <v>222</v>
      </c>
      <c r="C235" s="41">
        <v>6</v>
      </c>
      <c r="D235" s="48" t="s">
        <v>205</v>
      </c>
      <c r="E235" s="15">
        <v>38</v>
      </c>
      <c r="F235" s="16">
        <v>60</v>
      </c>
      <c r="G235" s="16">
        <v>84</v>
      </c>
      <c r="H235" s="16">
        <v>84</v>
      </c>
      <c r="I235" s="16">
        <v>84</v>
      </c>
      <c r="J235" s="27">
        <v>80</v>
      </c>
      <c r="K235" s="17">
        <v>-6</v>
      </c>
      <c r="L235" s="19">
        <v>24.996000000000002</v>
      </c>
      <c r="M235" s="19">
        <v>12</v>
      </c>
      <c r="N235" s="19">
        <v>30</v>
      </c>
      <c r="O235" s="17">
        <v>0</v>
      </c>
      <c r="P235" s="52">
        <v>20</v>
      </c>
      <c r="Q235" s="52">
        <v>20</v>
      </c>
      <c r="R235" s="52">
        <v>20</v>
      </c>
      <c r="S235" s="22">
        <v>0</v>
      </c>
      <c r="T235" s="23">
        <v>-6</v>
      </c>
    </row>
    <row r="236" spans="1:20" ht="17.25" customHeight="1" thickBot="1" thickTop="1">
      <c r="A236">
        <v>235</v>
      </c>
      <c r="B236" s="12">
        <v>223</v>
      </c>
      <c r="C236" s="41">
        <v>6</v>
      </c>
      <c r="D236" s="48" t="s">
        <v>206</v>
      </c>
      <c r="E236" s="15">
        <v>38</v>
      </c>
      <c r="F236" s="16">
        <v>60</v>
      </c>
      <c r="G236" s="16">
        <v>84</v>
      </c>
      <c r="H236" s="16">
        <v>0</v>
      </c>
      <c r="I236" s="16">
        <v>0</v>
      </c>
      <c r="J236" s="16">
        <v>0</v>
      </c>
      <c r="K236" s="17">
        <v>242</v>
      </c>
      <c r="L236" s="19">
        <v>0</v>
      </c>
      <c r="M236" s="19">
        <v>0</v>
      </c>
      <c r="N236" s="19">
        <v>0</v>
      </c>
      <c r="O236" s="17">
        <v>66.99600000000001</v>
      </c>
      <c r="P236" s="21">
        <v>0</v>
      </c>
      <c r="Q236" s="21">
        <v>0</v>
      </c>
      <c r="R236" s="21">
        <v>0</v>
      </c>
      <c r="S236" s="22">
        <v>60</v>
      </c>
      <c r="T236" s="23">
        <v>368.996</v>
      </c>
    </row>
    <row r="237" spans="1:20" ht="17.25" customHeight="1" thickBot="1" thickTop="1">
      <c r="A237">
        <v>236</v>
      </c>
      <c r="B237" s="115">
        <v>224</v>
      </c>
      <c r="C237" s="76"/>
      <c r="D237" s="116" t="s">
        <v>207</v>
      </c>
      <c r="E237" s="78">
        <v>0</v>
      </c>
      <c r="F237" s="79">
        <v>0</v>
      </c>
      <c r="G237" s="79">
        <v>0</v>
      </c>
      <c r="H237" s="79">
        <v>0</v>
      </c>
      <c r="I237" s="79">
        <v>0</v>
      </c>
      <c r="J237" s="79">
        <v>0</v>
      </c>
      <c r="K237" s="80">
        <v>1</v>
      </c>
      <c r="L237" s="81">
        <v>0</v>
      </c>
      <c r="M237" s="81">
        <v>0</v>
      </c>
      <c r="N237" s="81">
        <v>0</v>
      </c>
      <c r="O237" s="17">
        <v>42</v>
      </c>
      <c r="P237" s="82">
        <v>0</v>
      </c>
      <c r="Q237" s="82">
        <v>0</v>
      </c>
      <c r="R237" s="82">
        <v>0</v>
      </c>
      <c r="S237" s="83">
        <v>60</v>
      </c>
      <c r="T237" s="84">
        <v>103</v>
      </c>
    </row>
    <row r="238" spans="1:20" ht="17.25" customHeight="1" thickBot="1" thickTop="1">
      <c r="A238">
        <v>237</v>
      </c>
      <c r="B238" s="45">
        <v>225</v>
      </c>
      <c r="C238" s="46">
        <v>6</v>
      </c>
      <c r="D238" s="53" t="s">
        <v>208</v>
      </c>
      <c r="E238" s="15">
        <v>38</v>
      </c>
      <c r="F238" s="16">
        <v>60</v>
      </c>
      <c r="G238" s="16">
        <v>84</v>
      </c>
      <c r="H238" s="16">
        <v>84</v>
      </c>
      <c r="I238" s="16">
        <v>84</v>
      </c>
      <c r="J238" s="27">
        <v>75</v>
      </c>
      <c r="K238" s="17">
        <v>-1</v>
      </c>
      <c r="L238" s="19">
        <v>24.996000000000002</v>
      </c>
      <c r="M238" s="19">
        <v>12</v>
      </c>
      <c r="N238" s="19">
        <v>0</v>
      </c>
      <c r="O238" s="17">
        <v>30.000000000000007</v>
      </c>
      <c r="P238" s="20">
        <v>20</v>
      </c>
      <c r="Q238" s="20">
        <v>20</v>
      </c>
      <c r="R238" s="20">
        <v>20</v>
      </c>
      <c r="S238" s="22">
        <v>0</v>
      </c>
      <c r="T238" s="23">
        <v>29.000000000000007</v>
      </c>
    </row>
    <row r="239" spans="1:20" ht="17.25" customHeight="1" thickBot="1" thickTop="1">
      <c r="A239">
        <v>238</v>
      </c>
      <c r="B239" s="12">
        <v>226</v>
      </c>
      <c r="C239" s="33">
        <v>6</v>
      </c>
      <c r="D239" s="51" t="s">
        <v>209</v>
      </c>
      <c r="E239" s="15">
        <v>38</v>
      </c>
      <c r="F239" s="16">
        <v>60</v>
      </c>
      <c r="G239" s="16">
        <v>84</v>
      </c>
      <c r="H239" s="16">
        <v>84</v>
      </c>
      <c r="I239" s="16">
        <v>84</v>
      </c>
      <c r="J239" s="16">
        <v>0</v>
      </c>
      <c r="K239" s="17">
        <v>74</v>
      </c>
      <c r="L239" s="19">
        <v>24.996000000000002</v>
      </c>
      <c r="M239" s="19">
        <v>12</v>
      </c>
      <c r="N239" s="19">
        <v>30</v>
      </c>
      <c r="O239" s="17">
        <v>0</v>
      </c>
      <c r="P239" s="21">
        <v>20</v>
      </c>
      <c r="Q239" s="20">
        <v>20</v>
      </c>
      <c r="R239" s="20">
        <v>20</v>
      </c>
      <c r="S239" s="22">
        <v>0</v>
      </c>
      <c r="T239" s="23">
        <v>74</v>
      </c>
    </row>
    <row r="240" spans="1:20" ht="17.25" customHeight="1" thickBot="1" thickTop="1">
      <c r="A240">
        <v>239</v>
      </c>
      <c r="B240" s="87">
        <v>227</v>
      </c>
      <c r="C240" s="88">
        <v>6</v>
      </c>
      <c r="D240" s="117" t="s">
        <v>210</v>
      </c>
      <c r="E240" s="15">
        <v>38</v>
      </c>
      <c r="F240" s="16">
        <v>60</v>
      </c>
      <c r="G240" s="16">
        <v>84</v>
      </c>
      <c r="H240" s="16">
        <v>84</v>
      </c>
      <c r="I240" s="16">
        <v>84</v>
      </c>
      <c r="J240" s="16">
        <v>0</v>
      </c>
      <c r="K240" s="17">
        <v>74</v>
      </c>
      <c r="L240" s="19">
        <v>24.996000000000002</v>
      </c>
      <c r="M240" s="19">
        <v>12</v>
      </c>
      <c r="N240" s="19">
        <v>30</v>
      </c>
      <c r="O240" s="17">
        <v>0</v>
      </c>
      <c r="P240" s="21">
        <v>0</v>
      </c>
      <c r="Q240" s="21">
        <v>20</v>
      </c>
      <c r="R240" s="85">
        <v>20</v>
      </c>
      <c r="S240" s="22">
        <v>20</v>
      </c>
      <c r="T240" s="23">
        <v>94</v>
      </c>
    </row>
    <row r="241" spans="1:20" ht="17.25" customHeight="1" thickBot="1" thickTop="1">
      <c r="A241">
        <v>240</v>
      </c>
      <c r="B241" s="12">
        <v>228</v>
      </c>
      <c r="C241" s="33">
        <v>6</v>
      </c>
      <c r="D241" s="51" t="s">
        <v>211</v>
      </c>
      <c r="E241" s="15">
        <v>36</v>
      </c>
      <c r="F241" s="16">
        <v>60</v>
      </c>
      <c r="G241" s="16">
        <v>84</v>
      </c>
      <c r="H241" s="16">
        <v>84</v>
      </c>
      <c r="I241" s="16">
        <v>84</v>
      </c>
      <c r="J241" s="54">
        <v>75</v>
      </c>
      <c r="K241" s="17">
        <v>1</v>
      </c>
      <c r="L241" s="19">
        <v>24.996000000000002</v>
      </c>
      <c r="M241" s="19">
        <v>12</v>
      </c>
      <c r="N241" s="19">
        <v>0</v>
      </c>
      <c r="O241" s="17">
        <v>30.000000000000007</v>
      </c>
      <c r="P241" s="20">
        <v>20</v>
      </c>
      <c r="Q241" s="21">
        <v>0</v>
      </c>
      <c r="R241" s="20">
        <v>20</v>
      </c>
      <c r="S241" s="22">
        <v>20</v>
      </c>
      <c r="T241" s="23">
        <v>51.00000000000001</v>
      </c>
    </row>
    <row r="242" spans="1:20" ht="17.25" customHeight="1" thickBot="1" thickTop="1">
      <c r="A242">
        <v>241</v>
      </c>
      <c r="B242" s="49"/>
      <c r="C242" s="50"/>
      <c r="D242" s="51"/>
      <c r="E242" s="15"/>
      <c r="F242" s="16"/>
      <c r="G242" s="16"/>
      <c r="H242" s="16"/>
      <c r="I242" s="16"/>
      <c r="J242" s="16"/>
      <c r="K242" s="17"/>
      <c r="L242" s="19"/>
      <c r="M242" s="19"/>
      <c r="N242" s="19"/>
      <c r="O242" s="17"/>
      <c r="P242" s="21"/>
      <c r="Q242" s="21"/>
      <c r="R242" s="21"/>
      <c r="S242" s="22"/>
      <c r="T242" s="72"/>
    </row>
    <row r="243" spans="1:20" ht="17.25" customHeight="1" thickBot="1" thickTop="1">
      <c r="A243">
        <v>242</v>
      </c>
      <c r="B243" s="49">
        <v>229</v>
      </c>
      <c r="C243" s="50">
        <v>6</v>
      </c>
      <c r="D243" s="51" t="s">
        <v>211</v>
      </c>
      <c r="E243" s="15">
        <v>36</v>
      </c>
      <c r="F243" s="16">
        <v>60</v>
      </c>
      <c r="G243" s="16">
        <v>84</v>
      </c>
      <c r="H243" s="16">
        <v>84</v>
      </c>
      <c r="I243" s="16">
        <v>84</v>
      </c>
      <c r="J243" s="54">
        <v>75</v>
      </c>
      <c r="K243" s="17">
        <v>1</v>
      </c>
      <c r="L243" s="19">
        <v>24.996000000000002</v>
      </c>
      <c r="M243" s="19">
        <v>12</v>
      </c>
      <c r="N243" s="19">
        <v>0</v>
      </c>
      <c r="O243" s="17">
        <v>30.000000000000007</v>
      </c>
      <c r="P243" s="44"/>
      <c r="Q243" s="44"/>
      <c r="R243" s="44"/>
      <c r="S243" s="22"/>
      <c r="T243" s="23">
        <v>31.000000000000007</v>
      </c>
    </row>
    <row r="244" spans="1:20" ht="17.25" customHeight="1" thickBot="1" thickTop="1">
      <c r="A244">
        <v>243</v>
      </c>
      <c r="B244" s="12">
        <v>230</v>
      </c>
      <c r="C244" s="41">
        <v>6</v>
      </c>
      <c r="D244" s="51" t="s">
        <v>212</v>
      </c>
      <c r="E244" s="15">
        <v>38</v>
      </c>
      <c r="F244" s="16">
        <v>60</v>
      </c>
      <c r="G244" s="16">
        <v>84</v>
      </c>
      <c r="H244" s="16">
        <v>84</v>
      </c>
      <c r="I244" s="16">
        <v>84</v>
      </c>
      <c r="J244" s="16">
        <v>0</v>
      </c>
      <c r="K244" s="17">
        <v>74</v>
      </c>
      <c r="L244" s="19">
        <v>24.996000000000002</v>
      </c>
      <c r="M244" s="19">
        <v>12</v>
      </c>
      <c r="N244" s="19">
        <v>30</v>
      </c>
      <c r="O244" s="17">
        <v>0</v>
      </c>
      <c r="P244" s="21">
        <v>20</v>
      </c>
      <c r="Q244" s="21">
        <v>20</v>
      </c>
      <c r="R244" s="20">
        <v>20</v>
      </c>
      <c r="S244" s="22">
        <v>0</v>
      </c>
      <c r="T244" s="23">
        <v>74</v>
      </c>
    </row>
    <row r="245" spans="1:20" ht="17.25" customHeight="1" thickBot="1" thickTop="1">
      <c r="A245">
        <v>244</v>
      </c>
      <c r="B245" s="35">
        <v>231</v>
      </c>
      <c r="C245" s="62">
        <v>6</v>
      </c>
      <c r="D245" s="74" t="s">
        <v>213</v>
      </c>
      <c r="E245" s="38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17">
        <v>424</v>
      </c>
      <c r="L245" s="19">
        <v>0</v>
      </c>
      <c r="M245" s="19">
        <v>0</v>
      </c>
      <c r="N245" s="19">
        <v>0</v>
      </c>
      <c r="O245" s="17">
        <v>66.99600000000001</v>
      </c>
      <c r="P245" s="21">
        <v>0</v>
      </c>
      <c r="Q245" s="21">
        <v>0</v>
      </c>
      <c r="R245" s="21">
        <v>0</v>
      </c>
      <c r="S245" s="22">
        <v>60</v>
      </c>
      <c r="T245" s="23">
        <v>550.996</v>
      </c>
    </row>
    <row r="246" spans="1:20" ht="17.25" customHeight="1" thickBot="1" thickTop="1">
      <c r="A246">
        <v>245</v>
      </c>
      <c r="B246" s="12">
        <v>232</v>
      </c>
      <c r="C246" s="41">
        <v>6</v>
      </c>
      <c r="D246" s="51" t="s">
        <v>214</v>
      </c>
      <c r="E246" s="15">
        <v>60</v>
      </c>
      <c r="F246" s="16">
        <v>84</v>
      </c>
      <c r="G246" s="16">
        <v>84</v>
      </c>
      <c r="H246" s="16">
        <v>84</v>
      </c>
      <c r="I246" s="16">
        <v>0</v>
      </c>
      <c r="J246" s="16">
        <v>0</v>
      </c>
      <c r="K246" s="17">
        <v>112</v>
      </c>
      <c r="L246" s="19">
        <v>24.996000000000002</v>
      </c>
      <c r="M246" s="19">
        <v>12</v>
      </c>
      <c r="N246" s="19">
        <v>0</v>
      </c>
      <c r="O246" s="17">
        <v>30.000000000000007</v>
      </c>
      <c r="P246" s="21">
        <v>0</v>
      </c>
      <c r="Q246" s="21">
        <v>0</v>
      </c>
      <c r="R246" s="21">
        <v>0</v>
      </c>
      <c r="S246" s="22">
        <v>60</v>
      </c>
      <c r="T246" s="23">
        <v>202</v>
      </c>
    </row>
    <row r="247" spans="1:20" ht="17.25" customHeight="1" thickBot="1" thickTop="1">
      <c r="A247">
        <v>246</v>
      </c>
      <c r="B247" s="12">
        <v>233</v>
      </c>
      <c r="C247" s="41">
        <v>6</v>
      </c>
      <c r="D247" s="51" t="s">
        <v>215</v>
      </c>
      <c r="E247" s="15">
        <v>38</v>
      </c>
      <c r="F247" s="16">
        <v>60</v>
      </c>
      <c r="G247" s="16">
        <v>84</v>
      </c>
      <c r="H247" s="54">
        <v>84</v>
      </c>
      <c r="I247" s="54">
        <v>84</v>
      </c>
      <c r="J247" s="54">
        <v>74</v>
      </c>
      <c r="K247" s="17">
        <v>0</v>
      </c>
      <c r="L247" s="19">
        <v>24.996000000000002</v>
      </c>
      <c r="M247" s="19">
        <v>12</v>
      </c>
      <c r="N247" s="19">
        <v>0</v>
      </c>
      <c r="O247" s="17">
        <v>30.000000000000007</v>
      </c>
      <c r="P247" s="21">
        <v>20</v>
      </c>
      <c r="Q247" s="21">
        <v>20</v>
      </c>
      <c r="R247" s="52">
        <v>10</v>
      </c>
      <c r="S247" s="22">
        <v>10</v>
      </c>
      <c r="T247" s="23">
        <v>40.00000000000001</v>
      </c>
    </row>
    <row r="248" spans="1:20" ht="17.25" customHeight="1" thickBot="1" thickTop="1">
      <c r="A248">
        <v>247</v>
      </c>
      <c r="B248" s="35">
        <v>234</v>
      </c>
      <c r="C248" s="62">
        <v>6</v>
      </c>
      <c r="D248" s="74" t="s">
        <v>216</v>
      </c>
      <c r="E248" s="38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17">
        <v>424</v>
      </c>
      <c r="L248" s="19">
        <v>0</v>
      </c>
      <c r="M248" s="19">
        <v>0</v>
      </c>
      <c r="N248" s="19">
        <v>0</v>
      </c>
      <c r="O248" s="17">
        <v>66.99600000000001</v>
      </c>
      <c r="P248" s="21">
        <v>0</v>
      </c>
      <c r="Q248" s="21">
        <v>0</v>
      </c>
      <c r="R248" s="21">
        <v>0</v>
      </c>
      <c r="S248" s="22">
        <v>60</v>
      </c>
      <c r="T248" s="23">
        <v>550.996</v>
      </c>
    </row>
    <row r="249" spans="1:20" ht="17.25" customHeight="1" thickBot="1" thickTop="1">
      <c r="A249">
        <v>248</v>
      </c>
      <c r="B249" s="12">
        <v>235</v>
      </c>
      <c r="C249" s="41">
        <v>6</v>
      </c>
      <c r="D249" s="51" t="s">
        <v>74</v>
      </c>
      <c r="E249" s="15">
        <v>37</v>
      </c>
      <c r="F249" s="16">
        <v>60</v>
      </c>
      <c r="G249" s="16">
        <v>84</v>
      </c>
      <c r="H249" s="16">
        <v>84</v>
      </c>
      <c r="I249" s="16">
        <v>84</v>
      </c>
      <c r="J249" s="16">
        <v>0</v>
      </c>
      <c r="K249" s="17">
        <v>75</v>
      </c>
      <c r="L249" s="19">
        <v>24.996000000000002</v>
      </c>
      <c r="M249" s="19">
        <v>12</v>
      </c>
      <c r="N249" s="19">
        <v>0</v>
      </c>
      <c r="O249" s="17">
        <v>30.000000000000007</v>
      </c>
      <c r="P249" s="21">
        <v>0</v>
      </c>
      <c r="Q249" s="21">
        <v>20</v>
      </c>
      <c r="R249" s="21">
        <v>20</v>
      </c>
      <c r="S249" s="22">
        <v>20</v>
      </c>
      <c r="T249" s="23">
        <v>125</v>
      </c>
    </row>
    <row r="250" spans="1:20" ht="17.25" customHeight="1" thickBot="1" thickTop="1">
      <c r="A250">
        <v>249</v>
      </c>
      <c r="B250" s="12">
        <v>236</v>
      </c>
      <c r="C250" s="41">
        <v>6</v>
      </c>
      <c r="D250" s="51" t="s">
        <v>217</v>
      </c>
      <c r="E250" s="15">
        <v>60</v>
      </c>
      <c r="F250" s="16">
        <v>84</v>
      </c>
      <c r="G250" s="16">
        <v>84</v>
      </c>
      <c r="H250" s="16">
        <v>0</v>
      </c>
      <c r="I250" s="16">
        <v>0</v>
      </c>
      <c r="J250" s="16">
        <v>0</v>
      </c>
      <c r="K250" s="17">
        <v>196</v>
      </c>
      <c r="L250" s="19">
        <v>24.996000000000002</v>
      </c>
      <c r="M250" s="19">
        <v>12</v>
      </c>
      <c r="N250" s="19">
        <v>30</v>
      </c>
      <c r="O250" s="17">
        <v>0</v>
      </c>
      <c r="P250" s="21">
        <v>20</v>
      </c>
      <c r="Q250" s="21">
        <v>0</v>
      </c>
      <c r="R250" s="21">
        <v>0</v>
      </c>
      <c r="S250" s="22">
        <v>40</v>
      </c>
      <c r="T250" s="23">
        <v>236</v>
      </c>
    </row>
    <row r="251" spans="1:20" ht="17.25" customHeight="1" thickBot="1" thickTop="1">
      <c r="A251">
        <v>250</v>
      </c>
      <c r="B251" s="12">
        <v>237</v>
      </c>
      <c r="C251" s="41">
        <v>6</v>
      </c>
      <c r="D251" s="51" t="s">
        <v>218</v>
      </c>
      <c r="E251" s="15">
        <v>38</v>
      </c>
      <c r="F251" s="16">
        <v>60</v>
      </c>
      <c r="G251" s="16">
        <v>84</v>
      </c>
      <c r="H251" s="16">
        <v>84</v>
      </c>
      <c r="I251" s="16">
        <v>84</v>
      </c>
      <c r="J251" s="54">
        <v>74</v>
      </c>
      <c r="K251" s="17">
        <v>0</v>
      </c>
      <c r="L251" s="19">
        <v>24.996000000000002</v>
      </c>
      <c r="M251" s="19">
        <v>12</v>
      </c>
      <c r="N251" s="19">
        <v>30</v>
      </c>
      <c r="O251" s="17">
        <v>0</v>
      </c>
      <c r="P251" s="20">
        <v>20</v>
      </c>
      <c r="Q251" s="20">
        <v>20</v>
      </c>
      <c r="R251" s="21">
        <v>0</v>
      </c>
      <c r="S251" s="22">
        <v>20</v>
      </c>
      <c r="T251" s="23">
        <v>20</v>
      </c>
    </row>
    <row r="252" spans="1:20" ht="17.25" customHeight="1" thickBot="1" thickTop="1">
      <c r="A252">
        <v>251</v>
      </c>
      <c r="B252" s="45">
        <v>238</v>
      </c>
      <c r="C252" s="46">
        <v>7.2</v>
      </c>
      <c r="D252" s="51" t="s">
        <v>217</v>
      </c>
      <c r="E252" s="15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7">
        <v>508.59999999999997</v>
      </c>
      <c r="L252" s="19">
        <v>25</v>
      </c>
      <c r="M252" s="19">
        <v>12</v>
      </c>
      <c r="N252" s="19">
        <v>0</v>
      </c>
      <c r="O252" s="17">
        <v>34.99520000000001</v>
      </c>
      <c r="P252" s="44"/>
      <c r="Q252" s="44"/>
      <c r="R252" s="44"/>
      <c r="S252" s="22"/>
      <c r="T252" s="23">
        <v>543.5952</v>
      </c>
    </row>
    <row r="253" spans="1:20" ht="17.25" customHeight="1" thickBot="1" thickTop="1">
      <c r="A253">
        <v>252</v>
      </c>
      <c r="B253" s="12">
        <v>239</v>
      </c>
      <c r="C253" s="33">
        <v>7.2</v>
      </c>
      <c r="D253" s="51" t="s">
        <v>219</v>
      </c>
      <c r="E253" s="15">
        <v>45.2</v>
      </c>
      <c r="F253" s="16">
        <v>72</v>
      </c>
      <c r="G253" s="16">
        <v>100.8</v>
      </c>
      <c r="H253" s="16">
        <v>100.8</v>
      </c>
      <c r="I253" s="16">
        <v>100.8</v>
      </c>
      <c r="J253" s="54">
        <v>89</v>
      </c>
      <c r="K253" s="17">
        <v>0</v>
      </c>
      <c r="L253" s="60">
        <v>26</v>
      </c>
      <c r="M253" s="19">
        <v>12</v>
      </c>
      <c r="N253" s="19">
        <v>30</v>
      </c>
      <c r="O253" s="17">
        <v>3.995200000000011</v>
      </c>
      <c r="P253" s="20">
        <v>20</v>
      </c>
      <c r="Q253" s="20">
        <v>20</v>
      </c>
      <c r="R253" s="20">
        <v>20</v>
      </c>
      <c r="S253" s="22">
        <v>0</v>
      </c>
      <c r="T253" s="23">
        <v>3.995200000000011</v>
      </c>
    </row>
    <row r="254" spans="1:20" ht="17.25" customHeight="1" thickBot="1" thickTop="1">
      <c r="A254">
        <v>253</v>
      </c>
      <c r="B254" s="12">
        <v>240</v>
      </c>
      <c r="C254" s="33">
        <v>10.11</v>
      </c>
      <c r="D254" s="51" t="s">
        <v>220</v>
      </c>
      <c r="E254" s="15">
        <v>62</v>
      </c>
      <c r="F254" s="16">
        <v>101.1</v>
      </c>
      <c r="G254" s="16">
        <v>141.54</v>
      </c>
      <c r="H254" s="16">
        <v>141.54</v>
      </c>
      <c r="I254" s="16">
        <v>141.54</v>
      </c>
      <c r="J254" s="16">
        <v>0</v>
      </c>
      <c r="K254" s="17">
        <v>126.03500000000008</v>
      </c>
      <c r="L254" s="19">
        <v>25</v>
      </c>
      <c r="M254" s="19">
        <v>12</v>
      </c>
      <c r="N254" s="19">
        <v>30</v>
      </c>
      <c r="O254" s="17">
        <v>17.118259999999992</v>
      </c>
      <c r="P254" s="21">
        <v>20</v>
      </c>
      <c r="Q254" s="20">
        <v>20</v>
      </c>
      <c r="R254" s="20">
        <v>20</v>
      </c>
      <c r="S254" s="22">
        <v>0</v>
      </c>
      <c r="T254" s="23">
        <v>143.15326000000007</v>
      </c>
    </row>
    <row r="255" spans="1:20" ht="17.25" customHeight="1" thickBot="1" thickTop="1">
      <c r="A255">
        <v>254</v>
      </c>
      <c r="B255" s="12">
        <v>241</v>
      </c>
      <c r="C255" s="33">
        <v>9.84</v>
      </c>
      <c r="D255" s="51" t="s">
        <v>221</v>
      </c>
      <c r="E255" s="15">
        <v>61.04</v>
      </c>
      <c r="F255" s="16">
        <v>137.7</v>
      </c>
      <c r="G255" s="16">
        <v>137.7</v>
      </c>
      <c r="H255" s="16">
        <v>137.76</v>
      </c>
      <c r="I255" s="16">
        <v>137.76</v>
      </c>
      <c r="J255" s="27">
        <v>123</v>
      </c>
      <c r="K255" s="17">
        <v>-40.239999999999895</v>
      </c>
      <c r="L255" s="19">
        <v>25</v>
      </c>
      <c r="M255" s="19">
        <v>12</v>
      </c>
      <c r="N255" s="19">
        <v>30</v>
      </c>
      <c r="O255" s="17">
        <v>15.993439999999993</v>
      </c>
      <c r="P255" s="21">
        <v>20</v>
      </c>
      <c r="Q255" s="21">
        <v>20</v>
      </c>
      <c r="R255" s="20">
        <v>20</v>
      </c>
      <c r="S255" s="22">
        <v>0</v>
      </c>
      <c r="T255" s="23">
        <v>-24.246559999999903</v>
      </c>
    </row>
    <row r="256" spans="1:20" ht="17.25" customHeight="1" thickBot="1" thickTop="1">
      <c r="A256">
        <v>255</v>
      </c>
      <c r="B256" s="49">
        <v>242</v>
      </c>
      <c r="C256" s="50">
        <v>6</v>
      </c>
      <c r="D256" s="51" t="s">
        <v>222</v>
      </c>
      <c r="E256" s="15">
        <v>38</v>
      </c>
      <c r="F256" s="16">
        <v>60</v>
      </c>
      <c r="G256" s="16">
        <v>84</v>
      </c>
      <c r="H256" s="16">
        <v>84</v>
      </c>
      <c r="I256" s="16">
        <v>84</v>
      </c>
      <c r="J256" s="54">
        <v>75</v>
      </c>
      <c r="K256" s="17">
        <v>-1</v>
      </c>
      <c r="L256" s="19">
        <v>24.996000000000002</v>
      </c>
      <c r="M256" s="19">
        <v>12</v>
      </c>
      <c r="N256" s="19">
        <v>30</v>
      </c>
      <c r="O256" s="17">
        <v>0</v>
      </c>
      <c r="P256" s="21">
        <v>20</v>
      </c>
      <c r="Q256" s="21">
        <v>20</v>
      </c>
      <c r="R256" s="21">
        <v>20</v>
      </c>
      <c r="S256" s="22">
        <v>0</v>
      </c>
      <c r="T256" s="23">
        <v>-1</v>
      </c>
    </row>
    <row r="257" spans="1:20" ht="17.25" customHeight="1" thickBot="1" thickTop="1">
      <c r="A257">
        <v>256</v>
      </c>
      <c r="B257" s="12">
        <v>243</v>
      </c>
      <c r="C257" s="41">
        <v>6</v>
      </c>
      <c r="D257" s="51" t="s">
        <v>223</v>
      </c>
      <c r="E257" s="15">
        <v>37</v>
      </c>
      <c r="F257" s="16">
        <v>60</v>
      </c>
      <c r="G257" s="16">
        <v>84</v>
      </c>
      <c r="H257" s="16">
        <v>0</v>
      </c>
      <c r="I257" s="16">
        <v>0</v>
      </c>
      <c r="J257" s="16">
        <v>0</v>
      </c>
      <c r="K257" s="17">
        <v>243</v>
      </c>
      <c r="L257" s="19">
        <v>24.996000000000002</v>
      </c>
      <c r="M257" s="19">
        <v>12</v>
      </c>
      <c r="N257" s="19">
        <v>30</v>
      </c>
      <c r="O257" s="17">
        <v>0</v>
      </c>
      <c r="P257" s="21">
        <v>20</v>
      </c>
      <c r="Q257" s="21">
        <v>20</v>
      </c>
      <c r="R257" s="20">
        <v>20</v>
      </c>
      <c r="S257" s="22">
        <v>0</v>
      </c>
      <c r="T257" s="23">
        <v>243</v>
      </c>
    </row>
    <row r="258" spans="1:20" ht="17.25" customHeight="1" thickBot="1" thickTop="1">
      <c r="A258">
        <v>257</v>
      </c>
      <c r="B258" s="12">
        <v>244</v>
      </c>
      <c r="C258" s="41">
        <v>6</v>
      </c>
      <c r="D258" s="51" t="s">
        <v>222</v>
      </c>
      <c r="E258" s="15">
        <v>38</v>
      </c>
      <c r="F258" s="16">
        <v>60</v>
      </c>
      <c r="G258" s="16">
        <v>84</v>
      </c>
      <c r="H258" s="16">
        <v>84</v>
      </c>
      <c r="I258" s="16">
        <v>84</v>
      </c>
      <c r="J258" s="54">
        <v>75</v>
      </c>
      <c r="K258" s="17">
        <v>-1</v>
      </c>
      <c r="L258" s="19">
        <v>24.996000000000002</v>
      </c>
      <c r="M258" s="19">
        <v>12</v>
      </c>
      <c r="N258" s="19">
        <v>30</v>
      </c>
      <c r="O258" s="17">
        <v>0</v>
      </c>
      <c r="P258" s="44"/>
      <c r="Q258" s="44"/>
      <c r="R258" s="44"/>
      <c r="S258" s="22"/>
      <c r="T258" s="23">
        <v>-1</v>
      </c>
    </row>
    <row r="259" spans="1:20" ht="17.25" customHeight="1" thickBot="1" thickTop="1">
      <c r="A259">
        <v>258</v>
      </c>
      <c r="B259" s="45">
        <v>245</v>
      </c>
      <c r="C259" s="46">
        <v>6</v>
      </c>
      <c r="D259" s="51" t="s">
        <v>223</v>
      </c>
      <c r="E259" s="15">
        <v>37</v>
      </c>
      <c r="F259" s="16">
        <v>60</v>
      </c>
      <c r="G259" s="16">
        <v>84</v>
      </c>
      <c r="H259" s="16">
        <v>0</v>
      </c>
      <c r="I259" s="16">
        <v>0</v>
      </c>
      <c r="J259" s="16">
        <v>0</v>
      </c>
      <c r="K259" s="17">
        <v>243</v>
      </c>
      <c r="L259" s="19">
        <v>24.996000000000002</v>
      </c>
      <c r="M259" s="19">
        <v>12</v>
      </c>
      <c r="N259" s="19">
        <v>30</v>
      </c>
      <c r="O259" s="17">
        <v>0</v>
      </c>
      <c r="P259" s="21">
        <v>20</v>
      </c>
      <c r="Q259" s="21">
        <v>20</v>
      </c>
      <c r="R259" s="21">
        <v>20</v>
      </c>
      <c r="S259" s="22">
        <v>0</v>
      </c>
      <c r="T259" s="23">
        <v>243</v>
      </c>
    </row>
    <row r="260" spans="1:20" ht="17.25" customHeight="1" thickBot="1" thickTop="1">
      <c r="A260">
        <v>259</v>
      </c>
      <c r="B260" s="12">
        <v>246</v>
      </c>
      <c r="C260" s="33">
        <v>6</v>
      </c>
      <c r="D260" s="51" t="s">
        <v>224</v>
      </c>
      <c r="E260" s="15">
        <v>37</v>
      </c>
      <c r="F260" s="16">
        <v>60</v>
      </c>
      <c r="G260" s="16">
        <v>84</v>
      </c>
      <c r="H260" s="16">
        <v>0</v>
      </c>
      <c r="I260" s="16">
        <v>0</v>
      </c>
      <c r="J260" s="16">
        <v>0</v>
      </c>
      <c r="K260" s="17">
        <v>243</v>
      </c>
      <c r="L260" s="19">
        <v>24.996000000000002</v>
      </c>
      <c r="M260" s="19">
        <v>12</v>
      </c>
      <c r="N260" s="19">
        <v>30</v>
      </c>
      <c r="O260" s="17">
        <v>0</v>
      </c>
      <c r="P260" s="21">
        <v>0</v>
      </c>
      <c r="Q260" s="20">
        <v>20</v>
      </c>
      <c r="R260" s="20">
        <v>20</v>
      </c>
      <c r="S260" s="22">
        <v>20</v>
      </c>
      <c r="T260" s="23">
        <v>263</v>
      </c>
    </row>
    <row r="261" spans="1:20" ht="17.25" customHeight="1" thickBot="1" thickTop="1">
      <c r="A261">
        <v>260</v>
      </c>
      <c r="B261" s="49">
        <v>247</v>
      </c>
      <c r="C261" s="50">
        <v>6</v>
      </c>
      <c r="D261" s="51" t="s">
        <v>224</v>
      </c>
      <c r="E261" s="15">
        <v>37</v>
      </c>
      <c r="F261" s="16">
        <v>60</v>
      </c>
      <c r="G261" s="16">
        <v>84</v>
      </c>
      <c r="H261" s="16">
        <v>0</v>
      </c>
      <c r="I261" s="16">
        <v>0</v>
      </c>
      <c r="J261" s="16">
        <v>0</v>
      </c>
      <c r="K261" s="17">
        <v>243</v>
      </c>
      <c r="L261" s="19">
        <v>24.996000000000002</v>
      </c>
      <c r="M261" s="19">
        <v>12</v>
      </c>
      <c r="N261" s="19">
        <v>30</v>
      </c>
      <c r="O261" s="17">
        <v>0</v>
      </c>
      <c r="P261" s="44"/>
      <c r="Q261" s="44"/>
      <c r="R261" s="44"/>
      <c r="S261" s="22"/>
      <c r="T261" s="23">
        <v>243</v>
      </c>
    </row>
    <row r="262" spans="1:20" ht="17.25" customHeight="1" thickBot="1" thickTop="1">
      <c r="A262">
        <v>261</v>
      </c>
      <c r="B262" s="12">
        <v>248</v>
      </c>
      <c r="C262" s="41">
        <v>6</v>
      </c>
      <c r="D262" s="51" t="s">
        <v>225</v>
      </c>
      <c r="E262" s="15">
        <v>37</v>
      </c>
      <c r="F262" s="16">
        <v>60</v>
      </c>
      <c r="G262" s="16">
        <v>84</v>
      </c>
      <c r="H262" s="16">
        <v>84</v>
      </c>
      <c r="I262" s="16">
        <v>84</v>
      </c>
      <c r="J262" s="16">
        <v>0</v>
      </c>
      <c r="K262" s="17">
        <v>75</v>
      </c>
      <c r="L262" s="19">
        <v>24.996000000000002</v>
      </c>
      <c r="M262" s="19">
        <v>12</v>
      </c>
      <c r="N262" s="19">
        <v>30</v>
      </c>
      <c r="O262" s="17">
        <v>0</v>
      </c>
      <c r="P262" s="21">
        <v>20</v>
      </c>
      <c r="Q262" s="21">
        <v>20</v>
      </c>
      <c r="R262" s="20">
        <v>20</v>
      </c>
      <c r="S262" s="22">
        <v>0</v>
      </c>
      <c r="T262" s="23">
        <v>75</v>
      </c>
    </row>
    <row r="263" spans="1:20" ht="17.25" customHeight="1" thickBot="1" thickTop="1">
      <c r="A263">
        <v>262</v>
      </c>
      <c r="B263" s="12">
        <v>249</v>
      </c>
      <c r="C263" s="41">
        <v>6</v>
      </c>
      <c r="D263" s="51" t="s">
        <v>225</v>
      </c>
      <c r="E263" s="15">
        <v>37</v>
      </c>
      <c r="F263" s="16">
        <v>60</v>
      </c>
      <c r="G263" s="16">
        <v>84</v>
      </c>
      <c r="H263" s="16">
        <v>84</v>
      </c>
      <c r="I263" s="16">
        <v>84</v>
      </c>
      <c r="J263" s="16">
        <v>0</v>
      </c>
      <c r="K263" s="17">
        <v>75</v>
      </c>
      <c r="L263" s="19">
        <v>24.996000000000002</v>
      </c>
      <c r="M263" s="19">
        <v>12</v>
      </c>
      <c r="N263" s="19">
        <v>30</v>
      </c>
      <c r="O263" s="17">
        <v>0</v>
      </c>
      <c r="P263" s="21">
        <v>0</v>
      </c>
      <c r="Q263" s="21">
        <v>0</v>
      </c>
      <c r="R263" s="21">
        <v>20</v>
      </c>
      <c r="S263" s="22">
        <v>40</v>
      </c>
      <c r="T263" s="23">
        <v>115</v>
      </c>
    </row>
    <row r="264" spans="1:20" ht="17.25" customHeight="1" thickBot="1" thickTop="1">
      <c r="A264">
        <v>263</v>
      </c>
      <c r="B264" s="12">
        <v>250</v>
      </c>
      <c r="C264" s="41">
        <v>6</v>
      </c>
      <c r="D264" s="51" t="s">
        <v>226</v>
      </c>
      <c r="E264" s="15">
        <v>37</v>
      </c>
      <c r="F264" s="16">
        <v>60</v>
      </c>
      <c r="G264" s="16">
        <v>84</v>
      </c>
      <c r="H264" s="16">
        <v>84</v>
      </c>
      <c r="I264" s="16">
        <v>84</v>
      </c>
      <c r="J264" s="16">
        <v>0</v>
      </c>
      <c r="K264" s="17">
        <v>75</v>
      </c>
      <c r="L264" s="19">
        <v>24.996000000000002</v>
      </c>
      <c r="M264" s="19">
        <v>12</v>
      </c>
      <c r="N264" s="19">
        <v>30</v>
      </c>
      <c r="O264" s="17">
        <v>0</v>
      </c>
      <c r="P264" s="21">
        <v>0</v>
      </c>
      <c r="Q264" s="21">
        <v>20</v>
      </c>
      <c r="R264" s="21">
        <v>0</v>
      </c>
      <c r="S264" s="22">
        <v>40</v>
      </c>
      <c r="T264" s="23">
        <v>115</v>
      </c>
    </row>
    <row r="265" spans="1:20" ht="17.25" customHeight="1" thickBot="1" thickTop="1">
      <c r="A265">
        <v>264</v>
      </c>
      <c r="B265" s="12">
        <v>251</v>
      </c>
      <c r="C265" s="41">
        <v>6</v>
      </c>
      <c r="D265" s="51" t="s">
        <v>227</v>
      </c>
      <c r="E265" s="15">
        <v>37</v>
      </c>
      <c r="F265" s="16">
        <v>60</v>
      </c>
      <c r="G265" s="16">
        <v>84</v>
      </c>
      <c r="H265" s="16">
        <v>84</v>
      </c>
      <c r="I265" s="16">
        <v>84</v>
      </c>
      <c r="J265" s="16">
        <v>0</v>
      </c>
      <c r="K265" s="17">
        <v>75</v>
      </c>
      <c r="L265" s="19">
        <v>24.996000000000002</v>
      </c>
      <c r="M265" s="19">
        <v>12</v>
      </c>
      <c r="N265" s="19">
        <v>30</v>
      </c>
      <c r="O265" s="17">
        <v>0</v>
      </c>
      <c r="P265" s="21">
        <v>20</v>
      </c>
      <c r="Q265" s="20">
        <v>20</v>
      </c>
      <c r="R265" s="20">
        <v>20</v>
      </c>
      <c r="S265" s="22">
        <v>0</v>
      </c>
      <c r="T265" s="23">
        <v>75</v>
      </c>
    </row>
    <row r="266" spans="1:20" ht="17.25" customHeight="1" thickBot="1" thickTop="1">
      <c r="A266">
        <v>265</v>
      </c>
      <c r="B266" s="12">
        <v>252</v>
      </c>
      <c r="C266" s="41">
        <v>6</v>
      </c>
      <c r="D266" s="51" t="s">
        <v>228</v>
      </c>
      <c r="E266" s="15">
        <v>37</v>
      </c>
      <c r="F266" s="16">
        <v>60</v>
      </c>
      <c r="G266" s="16">
        <v>84</v>
      </c>
      <c r="H266" s="16">
        <v>84</v>
      </c>
      <c r="I266" s="16">
        <v>84</v>
      </c>
      <c r="J266" s="16">
        <v>0</v>
      </c>
      <c r="K266" s="17">
        <v>75</v>
      </c>
      <c r="L266" s="19">
        <v>24.996000000000002</v>
      </c>
      <c r="M266" s="19">
        <v>12</v>
      </c>
      <c r="N266" s="19">
        <v>30</v>
      </c>
      <c r="O266" s="17">
        <v>0</v>
      </c>
      <c r="P266" s="21">
        <v>20</v>
      </c>
      <c r="Q266" s="20">
        <v>20</v>
      </c>
      <c r="R266" s="20">
        <v>20</v>
      </c>
      <c r="S266" s="22">
        <v>0</v>
      </c>
      <c r="T266" s="23">
        <v>75</v>
      </c>
    </row>
    <row r="267" spans="1:20" ht="17.25" customHeight="1" thickBot="1" thickTop="1">
      <c r="A267">
        <v>266</v>
      </c>
      <c r="B267" s="45">
        <v>253</v>
      </c>
      <c r="C267" s="46">
        <v>6</v>
      </c>
      <c r="D267" s="51" t="s">
        <v>229</v>
      </c>
      <c r="E267" s="15">
        <v>37</v>
      </c>
      <c r="F267" s="16">
        <v>60</v>
      </c>
      <c r="G267" s="16">
        <v>84</v>
      </c>
      <c r="H267" s="16">
        <v>84</v>
      </c>
      <c r="I267" s="16">
        <v>84</v>
      </c>
      <c r="J267" s="16">
        <v>0</v>
      </c>
      <c r="K267" s="17">
        <v>75</v>
      </c>
      <c r="L267" s="19">
        <v>24.996000000000002</v>
      </c>
      <c r="M267" s="19">
        <v>12</v>
      </c>
      <c r="N267" s="19">
        <v>30</v>
      </c>
      <c r="O267" s="17">
        <v>0</v>
      </c>
      <c r="P267" s="21">
        <v>0</v>
      </c>
      <c r="Q267" s="21">
        <v>0</v>
      </c>
      <c r="R267" s="21">
        <v>0</v>
      </c>
      <c r="S267" s="22">
        <v>60</v>
      </c>
      <c r="T267" s="23">
        <v>135</v>
      </c>
    </row>
    <row r="268" spans="1:20" ht="17.25" customHeight="1" thickBot="1" thickTop="1">
      <c r="A268">
        <v>267</v>
      </c>
      <c r="B268" s="12">
        <v>254</v>
      </c>
      <c r="C268" s="33">
        <v>6</v>
      </c>
      <c r="D268" s="51" t="s">
        <v>230</v>
      </c>
      <c r="E268" s="15">
        <v>37</v>
      </c>
      <c r="F268" s="16">
        <v>60</v>
      </c>
      <c r="G268" s="16">
        <v>84</v>
      </c>
      <c r="H268" s="16">
        <v>84</v>
      </c>
      <c r="I268" s="16">
        <v>84</v>
      </c>
      <c r="J268" s="16">
        <v>0</v>
      </c>
      <c r="K268" s="17">
        <v>75</v>
      </c>
      <c r="L268" s="19">
        <v>24.996000000000002</v>
      </c>
      <c r="M268" s="19">
        <v>12</v>
      </c>
      <c r="N268" s="19">
        <v>30</v>
      </c>
      <c r="O268" s="17">
        <v>0</v>
      </c>
      <c r="P268" s="20">
        <v>20</v>
      </c>
      <c r="Q268" s="20">
        <v>20</v>
      </c>
      <c r="R268" s="20">
        <v>20</v>
      </c>
      <c r="S268" s="22">
        <v>0</v>
      </c>
      <c r="T268" s="23">
        <v>75</v>
      </c>
    </row>
    <row r="269" spans="1:20" ht="17.25" customHeight="1" thickBot="1" thickTop="1">
      <c r="A269">
        <v>268</v>
      </c>
      <c r="B269" s="49">
        <v>255</v>
      </c>
      <c r="C269" s="50">
        <v>6</v>
      </c>
      <c r="D269" s="51" t="s">
        <v>230</v>
      </c>
      <c r="E269" s="15">
        <v>37</v>
      </c>
      <c r="F269" s="16">
        <v>60</v>
      </c>
      <c r="G269" s="16">
        <v>84</v>
      </c>
      <c r="H269" s="16">
        <v>84</v>
      </c>
      <c r="I269" s="16">
        <v>84</v>
      </c>
      <c r="J269" s="16">
        <v>0</v>
      </c>
      <c r="K269" s="17">
        <v>75</v>
      </c>
      <c r="L269" s="19">
        <v>24.996000000000002</v>
      </c>
      <c r="M269" s="19">
        <v>12</v>
      </c>
      <c r="N269" s="19">
        <v>30</v>
      </c>
      <c r="O269" s="17">
        <v>0</v>
      </c>
      <c r="P269" s="44"/>
      <c r="Q269" s="44"/>
      <c r="R269" s="44"/>
      <c r="S269" s="22"/>
      <c r="T269" s="23">
        <v>75</v>
      </c>
    </row>
    <row r="270" spans="1:20" ht="17.25" customHeight="1" thickBot="1" thickTop="1">
      <c r="A270">
        <v>269</v>
      </c>
      <c r="B270" s="12">
        <v>256</v>
      </c>
      <c r="C270" s="41">
        <v>6</v>
      </c>
      <c r="D270" s="51" t="s">
        <v>231</v>
      </c>
      <c r="E270" s="15">
        <v>38</v>
      </c>
      <c r="F270" s="16">
        <v>60</v>
      </c>
      <c r="G270" s="16">
        <v>84</v>
      </c>
      <c r="H270" s="16">
        <v>84</v>
      </c>
      <c r="I270" s="16">
        <v>84</v>
      </c>
      <c r="J270" s="27">
        <v>75</v>
      </c>
      <c r="K270" s="17">
        <v>-1</v>
      </c>
      <c r="L270" s="19">
        <v>24.996000000000002</v>
      </c>
      <c r="M270" s="19">
        <v>12</v>
      </c>
      <c r="N270" s="19">
        <v>30</v>
      </c>
      <c r="O270" s="17">
        <v>0</v>
      </c>
      <c r="P270" s="20">
        <v>20</v>
      </c>
      <c r="Q270" s="20">
        <v>20</v>
      </c>
      <c r="R270" s="20">
        <v>20</v>
      </c>
      <c r="S270" s="22">
        <v>0</v>
      </c>
      <c r="T270" s="23">
        <v>-1</v>
      </c>
    </row>
    <row r="271" spans="1:20" ht="17.25" customHeight="1" thickBot="1" thickTop="1">
      <c r="A271">
        <v>270</v>
      </c>
      <c r="B271" s="12">
        <v>257</v>
      </c>
      <c r="C271" s="41">
        <v>6</v>
      </c>
      <c r="D271" s="51" t="s">
        <v>232</v>
      </c>
      <c r="E271" s="15">
        <v>38</v>
      </c>
      <c r="F271" s="16">
        <v>60</v>
      </c>
      <c r="G271" s="16">
        <v>84</v>
      </c>
      <c r="H271" s="16">
        <v>84</v>
      </c>
      <c r="I271" s="16">
        <v>84</v>
      </c>
      <c r="J271" s="27">
        <v>75</v>
      </c>
      <c r="K271" s="17">
        <v>-1</v>
      </c>
      <c r="L271" s="19">
        <v>24.996000000000002</v>
      </c>
      <c r="M271" s="19">
        <v>12</v>
      </c>
      <c r="N271" s="19">
        <v>30</v>
      </c>
      <c r="O271" s="17">
        <v>0</v>
      </c>
      <c r="P271" s="20">
        <v>20</v>
      </c>
      <c r="Q271" s="20">
        <v>20</v>
      </c>
      <c r="R271" s="20">
        <v>20</v>
      </c>
      <c r="S271" s="22">
        <v>0</v>
      </c>
      <c r="T271" s="23">
        <v>-1</v>
      </c>
    </row>
    <row r="272" spans="1:20" ht="17.25" customHeight="1" thickBot="1" thickTop="1">
      <c r="A272">
        <v>271</v>
      </c>
      <c r="B272" s="12">
        <v>258</v>
      </c>
      <c r="C272" s="41">
        <v>7.2</v>
      </c>
      <c r="D272" s="51" t="s">
        <v>233</v>
      </c>
      <c r="E272" s="15">
        <v>45.2</v>
      </c>
      <c r="F272" s="16">
        <v>72</v>
      </c>
      <c r="G272" s="16">
        <v>100.8</v>
      </c>
      <c r="H272" s="16">
        <v>100.8</v>
      </c>
      <c r="I272" s="16">
        <v>100.8</v>
      </c>
      <c r="J272" s="27">
        <v>90</v>
      </c>
      <c r="K272" s="17">
        <v>-1.0000000000000568</v>
      </c>
      <c r="L272" s="19">
        <v>25</v>
      </c>
      <c r="M272" s="19">
        <v>12</v>
      </c>
      <c r="N272" s="19">
        <v>30</v>
      </c>
      <c r="O272" s="17">
        <v>4.995200000000011</v>
      </c>
      <c r="P272" s="20">
        <v>20</v>
      </c>
      <c r="Q272" s="20">
        <v>20</v>
      </c>
      <c r="R272" s="55">
        <v>20</v>
      </c>
      <c r="S272" s="22">
        <v>0</v>
      </c>
      <c r="T272" s="23">
        <v>3.9951999999999543</v>
      </c>
    </row>
    <row r="273" spans="1:20" ht="17.25" customHeight="1" thickBot="1" thickTop="1">
      <c r="A273">
        <v>272</v>
      </c>
      <c r="B273" s="45">
        <v>259</v>
      </c>
      <c r="C273" s="46">
        <v>7.2</v>
      </c>
      <c r="D273" s="53" t="s">
        <v>231</v>
      </c>
      <c r="E273" s="15">
        <v>80</v>
      </c>
      <c r="F273" s="16">
        <v>72</v>
      </c>
      <c r="G273" s="16">
        <v>100.8</v>
      </c>
      <c r="H273" s="16">
        <v>100.8</v>
      </c>
      <c r="I273" s="16">
        <v>100.8</v>
      </c>
      <c r="J273" s="27">
        <v>90</v>
      </c>
      <c r="K273" s="17">
        <v>-35.800000000000125</v>
      </c>
      <c r="L273" s="19">
        <v>25</v>
      </c>
      <c r="M273" s="19">
        <v>12</v>
      </c>
      <c r="N273" s="19">
        <v>30</v>
      </c>
      <c r="O273" s="17">
        <v>4.995200000000011</v>
      </c>
      <c r="P273" s="44"/>
      <c r="Q273" s="44"/>
      <c r="R273" s="44"/>
      <c r="S273" s="44"/>
      <c r="T273" s="23">
        <v>-30.804800000000114</v>
      </c>
    </row>
    <row r="274" spans="1:20" ht="17.25" customHeight="1" thickBot="1" thickTop="1">
      <c r="A274">
        <v>273</v>
      </c>
      <c r="B274" s="12">
        <v>260</v>
      </c>
      <c r="C274" s="33">
        <v>10.17</v>
      </c>
      <c r="D274" s="51" t="s">
        <v>234</v>
      </c>
      <c r="E274" s="15">
        <v>62.019999999999996</v>
      </c>
      <c r="F274" s="16">
        <v>60</v>
      </c>
      <c r="G274" s="16">
        <v>142.38</v>
      </c>
      <c r="H274" s="16">
        <v>142.38</v>
      </c>
      <c r="I274" s="16">
        <v>142.38</v>
      </c>
      <c r="J274" s="27">
        <v>142.38</v>
      </c>
      <c r="K274" s="17">
        <v>26.44500000000005</v>
      </c>
      <c r="L274" s="19">
        <v>42.35805</v>
      </c>
      <c r="M274" s="19">
        <v>12</v>
      </c>
      <c r="N274" s="19">
        <v>0</v>
      </c>
      <c r="O274" s="17">
        <v>30.01017000000001</v>
      </c>
      <c r="P274" s="21">
        <v>20</v>
      </c>
      <c r="Q274" s="21">
        <v>20</v>
      </c>
      <c r="R274" s="21">
        <v>20</v>
      </c>
      <c r="S274" s="22">
        <v>0</v>
      </c>
      <c r="T274" s="23">
        <v>56.45517000000006</v>
      </c>
    </row>
    <row r="275" spans="1:20" ht="17.25" customHeight="1" thickBot="1" thickTop="1">
      <c r="A275">
        <v>274</v>
      </c>
      <c r="B275" s="12">
        <v>261</v>
      </c>
      <c r="C275" s="33">
        <v>6</v>
      </c>
      <c r="D275" s="51" t="s">
        <v>235</v>
      </c>
      <c r="E275" s="15">
        <v>38</v>
      </c>
      <c r="F275" s="16">
        <v>60</v>
      </c>
      <c r="G275" s="16">
        <v>84</v>
      </c>
      <c r="H275" s="16">
        <v>84</v>
      </c>
      <c r="I275" s="16">
        <v>84</v>
      </c>
      <c r="J275" s="54">
        <v>74</v>
      </c>
      <c r="K275" s="17">
        <v>0</v>
      </c>
      <c r="L275" s="19">
        <v>24.990000000000002</v>
      </c>
      <c r="M275" s="19">
        <v>12</v>
      </c>
      <c r="N275" s="19">
        <v>30</v>
      </c>
      <c r="O275" s="17">
        <v>0.006000000000000227</v>
      </c>
      <c r="P275" s="20">
        <v>20</v>
      </c>
      <c r="Q275" s="20">
        <v>20</v>
      </c>
      <c r="R275" s="21">
        <v>20</v>
      </c>
      <c r="S275" s="22">
        <v>0</v>
      </c>
      <c r="T275" s="23">
        <v>0.006000000000000227</v>
      </c>
    </row>
    <row r="276" spans="1:20" ht="17.25" customHeight="1" thickBot="1" thickTop="1">
      <c r="A276">
        <v>275</v>
      </c>
      <c r="B276" s="49">
        <v>262</v>
      </c>
      <c r="C276" s="50">
        <v>9.51</v>
      </c>
      <c r="D276" s="48" t="s">
        <v>236</v>
      </c>
      <c r="E276" s="15">
        <v>58.06</v>
      </c>
      <c r="F276" s="16">
        <v>143.36</v>
      </c>
      <c r="G276" s="16">
        <v>143</v>
      </c>
      <c r="H276" s="16">
        <v>133</v>
      </c>
      <c r="I276" s="16">
        <v>133</v>
      </c>
      <c r="J276" s="27">
        <v>118.875</v>
      </c>
      <c r="K276" s="17">
        <v>-57.840000000000146</v>
      </c>
      <c r="L276" s="19">
        <v>39.60915</v>
      </c>
      <c r="M276" s="19">
        <v>12</v>
      </c>
      <c r="N276" s="19">
        <v>51.2</v>
      </c>
      <c r="O276" s="17">
        <v>-21.190489999999997</v>
      </c>
      <c r="P276" s="21">
        <v>20</v>
      </c>
      <c r="Q276" s="21">
        <v>20</v>
      </c>
      <c r="R276" s="21">
        <v>20</v>
      </c>
      <c r="S276" s="22">
        <v>0</v>
      </c>
      <c r="T276" s="23">
        <v>-79.03049000000014</v>
      </c>
    </row>
    <row r="277" spans="1:20" ht="17.25" customHeight="1" thickBot="1" thickTop="1">
      <c r="A277">
        <v>276</v>
      </c>
      <c r="B277" s="12">
        <v>263</v>
      </c>
      <c r="C277" s="41">
        <v>6</v>
      </c>
      <c r="D277" s="118" t="s">
        <v>237</v>
      </c>
      <c r="E277" s="15">
        <v>60</v>
      </c>
      <c r="F277" s="16">
        <v>60</v>
      </c>
      <c r="G277" s="16">
        <v>84</v>
      </c>
      <c r="H277" s="16">
        <v>84</v>
      </c>
      <c r="I277" s="16">
        <v>84</v>
      </c>
      <c r="J277" s="16">
        <v>0</v>
      </c>
      <c r="K277" s="17">
        <v>52</v>
      </c>
      <c r="L277" s="19">
        <v>24.996000000000002</v>
      </c>
      <c r="M277" s="19">
        <v>12</v>
      </c>
      <c r="N277" s="19">
        <v>30</v>
      </c>
      <c r="O277" s="17">
        <v>0</v>
      </c>
      <c r="P277" s="21">
        <v>20</v>
      </c>
      <c r="Q277" s="21">
        <v>20</v>
      </c>
      <c r="R277" s="21">
        <v>20</v>
      </c>
      <c r="S277" s="22">
        <v>0</v>
      </c>
      <c r="T277" s="23">
        <v>52</v>
      </c>
    </row>
    <row r="278" spans="1:20" ht="17.25" customHeight="1" thickBot="1" thickTop="1">
      <c r="A278">
        <v>277</v>
      </c>
      <c r="B278" s="12">
        <v>264</v>
      </c>
      <c r="C278" s="41">
        <v>6</v>
      </c>
      <c r="D278" s="51" t="s">
        <v>238</v>
      </c>
      <c r="E278" s="15">
        <v>38</v>
      </c>
      <c r="F278" s="16">
        <v>60</v>
      </c>
      <c r="G278" s="16">
        <v>84</v>
      </c>
      <c r="H278" s="16">
        <v>84</v>
      </c>
      <c r="I278" s="16">
        <v>84</v>
      </c>
      <c r="J278" s="16">
        <v>0</v>
      </c>
      <c r="K278" s="17">
        <v>74</v>
      </c>
      <c r="L278" s="19">
        <v>24.996000000000002</v>
      </c>
      <c r="M278" s="19">
        <v>12</v>
      </c>
      <c r="N278" s="19">
        <v>30</v>
      </c>
      <c r="O278" s="17">
        <v>0</v>
      </c>
      <c r="P278" s="20">
        <v>20</v>
      </c>
      <c r="Q278" s="21">
        <v>20</v>
      </c>
      <c r="R278" s="20">
        <v>20</v>
      </c>
      <c r="S278" s="22">
        <v>0</v>
      </c>
      <c r="T278" s="23">
        <v>74</v>
      </c>
    </row>
    <row r="279" spans="1:20" ht="17.25" customHeight="1" thickBot="1" thickTop="1">
      <c r="A279">
        <v>278</v>
      </c>
      <c r="B279" s="12">
        <v>265</v>
      </c>
      <c r="C279" s="41">
        <v>6</v>
      </c>
      <c r="D279" s="51" t="s">
        <v>239</v>
      </c>
      <c r="E279" s="15">
        <v>38</v>
      </c>
      <c r="F279" s="16">
        <v>60</v>
      </c>
      <c r="G279" s="16">
        <v>84</v>
      </c>
      <c r="H279" s="16">
        <v>84</v>
      </c>
      <c r="I279" s="16">
        <v>84</v>
      </c>
      <c r="J279" s="54">
        <v>74</v>
      </c>
      <c r="K279" s="17">
        <v>0</v>
      </c>
      <c r="L279" s="19">
        <v>24.996000000000002</v>
      </c>
      <c r="M279" s="19">
        <v>12</v>
      </c>
      <c r="N279" s="19">
        <v>30</v>
      </c>
      <c r="O279" s="17">
        <v>0</v>
      </c>
      <c r="P279" s="20">
        <v>20</v>
      </c>
      <c r="Q279" s="20">
        <v>20</v>
      </c>
      <c r="R279" s="21">
        <v>20</v>
      </c>
      <c r="S279" s="22">
        <v>0</v>
      </c>
      <c r="T279" s="23">
        <v>0</v>
      </c>
    </row>
    <row r="280" spans="1:20" ht="17.25" customHeight="1" thickBot="1" thickTop="1">
      <c r="A280">
        <v>279</v>
      </c>
      <c r="B280" s="12">
        <v>266</v>
      </c>
      <c r="C280" s="41">
        <v>6</v>
      </c>
      <c r="D280" s="51" t="s">
        <v>240</v>
      </c>
      <c r="E280" s="15">
        <v>38</v>
      </c>
      <c r="F280" s="16">
        <v>60</v>
      </c>
      <c r="G280" s="16">
        <v>84</v>
      </c>
      <c r="H280" s="16">
        <v>84</v>
      </c>
      <c r="I280" s="16">
        <v>84</v>
      </c>
      <c r="J280" s="27">
        <v>75</v>
      </c>
      <c r="K280" s="17">
        <v>-1</v>
      </c>
      <c r="L280" s="19">
        <v>24.996000000000002</v>
      </c>
      <c r="M280" s="19">
        <v>12</v>
      </c>
      <c r="N280" s="19">
        <v>30</v>
      </c>
      <c r="O280" s="17">
        <v>0</v>
      </c>
      <c r="P280" s="21">
        <v>20</v>
      </c>
      <c r="Q280" s="21">
        <v>20</v>
      </c>
      <c r="R280" s="21">
        <v>20</v>
      </c>
      <c r="S280" s="22">
        <v>0</v>
      </c>
      <c r="T280" s="23">
        <v>-1</v>
      </c>
    </row>
    <row r="281" spans="1:20" ht="17.25" customHeight="1" thickBot="1" thickTop="1">
      <c r="A281">
        <v>280</v>
      </c>
      <c r="B281" s="12">
        <v>267</v>
      </c>
      <c r="C281" s="41">
        <v>6</v>
      </c>
      <c r="D281" s="51" t="s">
        <v>241</v>
      </c>
      <c r="E281" s="15">
        <v>38</v>
      </c>
      <c r="F281" s="16">
        <v>60</v>
      </c>
      <c r="G281" s="16">
        <v>84</v>
      </c>
      <c r="H281" s="16">
        <v>84</v>
      </c>
      <c r="I281" s="16">
        <v>84</v>
      </c>
      <c r="J281" s="16">
        <v>0</v>
      </c>
      <c r="K281" s="17">
        <v>74</v>
      </c>
      <c r="L281" s="19">
        <v>24.996000000000002</v>
      </c>
      <c r="M281" s="19">
        <v>12</v>
      </c>
      <c r="N281" s="19">
        <v>0</v>
      </c>
      <c r="O281" s="17">
        <v>30.000000000000007</v>
      </c>
      <c r="P281" s="20">
        <v>20</v>
      </c>
      <c r="Q281" s="20">
        <v>20</v>
      </c>
      <c r="R281" s="20">
        <v>20</v>
      </c>
      <c r="S281" s="22">
        <v>0</v>
      </c>
      <c r="T281" s="23">
        <v>104</v>
      </c>
    </row>
    <row r="282" spans="1:20" ht="17.25" customHeight="1" thickBot="1" thickTop="1">
      <c r="A282">
        <v>281</v>
      </c>
      <c r="B282" s="12">
        <v>268</v>
      </c>
      <c r="C282" s="41">
        <v>6</v>
      </c>
      <c r="D282" s="51" t="s">
        <v>242</v>
      </c>
      <c r="E282" s="15">
        <v>60</v>
      </c>
      <c r="F282" s="16">
        <v>84</v>
      </c>
      <c r="G282" s="16">
        <v>84</v>
      </c>
      <c r="H282" s="16">
        <v>84</v>
      </c>
      <c r="I282" s="16">
        <v>84</v>
      </c>
      <c r="J282" s="16">
        <v>0</v>
      </c>
      <c r="K282" s="17">
        <v>28</v>
      </c>
      <c r="L282" s="19">
        <v>24.996000000000002</v>
      </c>
      <c r="M282" s="19">
        <v>12</v>
      </c>
      <c r="N282" s="19">
        <v>30</v>
      </c>
      <c r="O282" s="17">
        <v>0</v>
      </c>
      <c r="P282" s="21">
        <v>20</v>
      </c>
      <c r="Q282" s="21">
        <v>20</v>
      </c>
      <c r="R282" s="21">
        <v>0</v>
      </c>
      <c r="S282" s="22">
        <v>20</v>
      </c>
      <c r="T282" s="23">
        <v>48</v>
      </c>
    </row>
    <row r="283" spans="1:20" ht="17.25" customHeight="1" thickBot="1" thickTop="1">
      <c r="A283">
        <v>282</v>
      </c>
      <c r="B283" s="12">
        <v>269</v>
      </c>
      <c r="C283" s="41">
        <v>6</v>
      </c>
      <c r="D283" s="51" t="s">
        <v>243</v>
      </c>
      <c r="E283" s="15">
        <v>38</v>
      </c>
      <c r="F283" s="16">
        <v>60</v>
      </c>
      <c r="G283" s="16">
        <v>84</v>
      </c>
      <c r="H283" s="16">
        <v>84</v>
      </c>
      <c r="I283" s="16">
        <v>84</v>
      </c>
      <c r="J283" s="54">
        <v>74</v>
      </c>
      <c r="K283" s="17">
        <v>0</v>
      </c>
      <c r="L283" s="19">
        <v>24.996000000000002</v>
      </c>
      <c r="M283" s="19">
        <v>12</v>
      </c>
      <c r="N283" s="19">
        <v>30</v>
      </c>
      <c r="O283" s="17">
        <v>0</v>
      </c>
      <c r="P283" s="21">
        <v>0</v>
      </c>
      <c r="Q283" s="20">
        <v>20</v>
      </c>
      <c r="R283" s="21">
        <v>0</v>
      </c>
      <c r="S283" s="22">
        <v>40</v>
      </c>
      <c r="T283" s="23">
        <v>40</v>
      </c>
    </row>
    <row r="284" spans="1:20" ht="17.25" customHeight="1" thickBot="1" thickTop="1">
      <c r="A284">
        <v>283</v>
      </c>
      <c r="B284" s="12">
        <v>270</v>
      </c>
      <c r="C284" s="41">
        <v>6</v>
      </c>
      <c r="D284" s="51" t="s">
        <v>244</v>
      </c>
      <c r="E284" s="15">
        <v>38</v>
      </c>
      <c r="F284" s="16">
        <v>60</v>
      </c>
      <c r="G284" s="16">
        <v>84</v>
      </c>
      <c r="H284" s="16">
        <v>84</v>
      </c>
      <c r="I284" s="16">
        <v>84</v>
      </c>
      <c r="J284" s="52">
        <v>74</v>
      </c>
      <c r="K284" s="17">
        <v>0</v>
      </c>
      <c r="L284" s="19">
        <v>24.996000000000002</v>
      </c>
      <c r="M284" s="19">
        <v>12</v>
      </c>
      <c r="N284" s="19">
        <v>30</v>
      </c>
      <c r="O284" s="17">
        <v>0</v>
      </c>
      <c r="P284" s="52">
        <v>20</v>
      </c>
      <c r="Q284" s="52">
        <v>20</v>
      </c>
      <c r="R284" s="52">
        <v>20</v>
      </c>
      <c r="S284" s="22">
        <v>0</v>
      </c>
      <c r="T284" s="23">
        <v>0</v>
      </c>
    </row>
    <row r="285" spans="1:20" ht="17.25" customHeight="1" thickBot="1" thickTop="1">
      <c r="A285">
        <v>284</v>
      </c>
      <c r="B285" s="12">
        <v>271</v>
      </c>
      <c r="C285" s="41">
        <v>6</v>
      </c>
      <c r="D285" s="51" t="s">
        <v>245</v>
      </c>
      <c r="E285" s="15">
        <v>60</v>
      </c>
      <c r="F285" s="16">
        <v>60</v>
      </c>
      <c r="G285" s="16">
        <v>84</v>
      </c>
      <c r="H285" s="16">
        <v>84</v>
      </c>
      <c r="I285" s="16">
        <v>84</v>
      </c>
      <c r="J285" s="54">
        <v>52</v>
      </c>
      <c r="K285" s="17">
        <v>0</v>
      </c>
      <c r="L285" s="60">
        <v>24.996000000000002</v>
      </c>
      <c r="M285" s="19">
        <v>12</v>
      </c>
      <c r="N285" s="19">
        <v>30</v>
      </c>
      <c r="O285" s="17">
        <v>0</v>
      </c>
      <c r="P285" s="21">
        <v>20</v>
      </c>
      <c r="Q285" s="21">
        <v>20</v>
      </c>
      <c r="R285" s="20">
        <v>20</v>
      </c>
      <c r="S285" s="22">
        <v>0</v>
      </c>
      <c r="T285" s="23">
        <v>0</v>
      </c>
    </row>
    <row r="286" spans="1:20" ht="17.25" customHeight="1" thickBot="1" thickTop="1">
      <c r="A286">
        <v>285</v>
      </c>
      <c r="B286" s="12">
        <v>272</v>
      </c>
      <c r="C286" s="41">
        <v>6</v>
      </c>
      <c r="D286" s="51" t="s">
        <v>246</v>
      </c>
      <c r="E286" s="15">
        <v>38</v>
      </c>
      <c r="F286" s="16">
        <v>60</v>
      </c>
      <c r="G286" s="16">
        <v>84</v>
      </c>
      <c r="H286" s="16">
        <v>84</v>
      </c>
      <c r="I286" s="16">
        <v>84</v>
      </c>
      <c r="J286" s="54">
        <v>74</v>
      </c>
      <c r="K286" s="17">
        <v>0</v>
      </c>
      <c r="L286" s="19">
        <v>24.996000000000002</v>
      </c>
      <c r="M286" s="19">
        <v>12</v>
      </c>
      <c r="N286" s="19">
        <v>30</v>
      </c>
      <c r="O286" s="17">
        <v>0</v>
      </c>
      <c r="P286" s="21">
        <v>20</v>
      </c>
      <c r="Q286" s="21">
        <v>0</v>
      </c>
      <c r="R286" s="21">
        <v>0</v>
      </c>
      <c r="S286" s="22">
        <v>40</v>
      </c>
      <c r="T286" s="23">
        <v>40</v>
      </c>
    </row>
    <row r="287" spans="1:20" ht="17.25" customHeight="1" thickBot="1" thickTop="1">
      <c r="A287">
        <v>286</v>
      </c>
      <c r="B287" s="45">
        <v>273</v>
      </c>
      <c r="C287" s="46">
        <v>6</v>
      </c>
      <c r="D287" s="53" t="s">
        <v>247</v>
      </c>
      <c r="E287" s="15">
        <v>38</v>
      </c>
      <c r="F287" s="16">
        <v>60</v>
      </c>
      <c r="G287" s="16">
        <v>84</v>
      </c>
      <c r="H287" s="16">
        <v>84</v>
      </c>
      <c r="I287" s="16">
        <v>84</v>
      </c>
      <c r="J287" s="54">
        <v>74</v>
      </c>
      <c r="K287" s="17">
        <v>0</v>
      </c>
      <c r="L287" s="19">
        <v>24.996000000000002</v>
      </c>
      <c r="M287" s="19">
        <v>12</v>
      </c>
      <c r="N287" s="19">
        <v>30</v>
      </c>
      <c r="O287" s="17">
        <v>0</v>
      </c>
      <c r="P287" s="20">
        <v>20</v>
      </c>
      <c r="Q287" s="21">
        <v>20</v>
      </c>
      <c r="R287" s="20">
        <v>20</v>
      </c>
      <c r="S287" s="22">
        <v>0</v>
      </c>
      <c r="T287" s="23">
        <v>0</v>
      </c>
    </row>
    <row r="288" spans="1:20" ht="17.25" customHeight="1" thickBot="1" thickTop="1">
      <c r="A288">
        <v>287</v>
      </c>
      <c r="B288" s="35">
        <v>274</v>
      </c>
      <c r="C288" s="36">
        <v>6</v>
      </c>
      <c r="D288" s="74" t="s">
        <v>248</v>
      </c>
      <c r="E288" s="38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17">
        <v>424</v>
      </c>
      <c r="L288" s="19">
        <v>0</v>
      </c>
      <c r="M288" s="19">
        <v>12</v>
      </c>
      <c r="N288" s="19">
        <v>0</v>
      </c>
      <c r="O288" s="17">
        <v>54.99600000000001</v>
      </c>
      <c r="P288" s="21">
        <v>20</v>
      </c>
      <c r="Q288" s="20">
        <v>20</v>
      </c>
      <c r="R288" s="21">
        <v>0</v>
      </c>
      <c r="S288" s="22">
        <v>20</v>
      </c>
      <c r="T288" s="23">
        <v>498.996</v>
      </c>
    </row>
    <row r="289" spans="1:20" ht="17.25" customHeight="1" thickBot="1" thickTop="1">
      <c r="A289">
        <v>288</v>
      </c>
      <c r="B289" s="87">
        <v>275</v>
      </c>
      <c r="C289" s="88">
        <v>7.2</v>
      </c>
      <c r="D289" s="53" t="s">
        <v>249</v>
      </c>
      <c r="E289" s="15">
        <v>45.2</v>
      </c>
      <c r="F289" s="16">
        <v>100.8</v>
      </c>
      <c r="G289" s="16">
        <v>100.8</v>
      </c>
      <c r="H289" s="16">
        <v>0</v>
      </c>
      <c r="I289" s="16">
        <v>0</v>
      </c>
      <c r="J289" s="16">
        <v>0</v>
      </c>
      <c r="K289" s="17">
        <v>261.79999999999995</v>
      </c>
      <c r="L289" s="19">
        <v>25</v>
      </c>
      <c r="M289" s="19">
        <v>12</v>
      </c>
      <c r="N289" s="19">
        <v>36</v>
      </c>
      <c r="O289" s="17">
        <v>-1.0047999999999888</v>
      </c>
      <c r="P289" s="21">
        <v>20</v>
      </c>
      <c r="Q289" s="21">
        <v>0</v>
      </c>
      <c r="R289" s="21">
        <v>0</v>
      </c>
      <c r="S289" s="22">
        <v>40</v>
      </c>
      <c r="T289" s="23">
        <v>300.79519999999997</v>
      </c>
    </row>
    <row r="290" spans="1:20" ht="17.25" customHeight="1" thickBot="1" thickTop="1">
      <c r="A290">
        <v>289</v>
      </c>
      <c r="B290" s="12">
        <v>276</v>
      </c>
      <c r="C290" s="88">
        <v>7.2</v>
      </c>
      <c r="D290" s="51" t="s">
        <v>250</v>
      </c>
      <c r="E290" s="15">
        <v>45.2</v>
      </c>
      <c r="F290" s="16">
        <v>72</v>
      </c>
      <c r="G290" s="16">
        <v>101</v>
      </c>
      <c r="H290" s="16">
        <v>100.8</v>
      </c>
      <c r="I290" s="16">
        <v>100.8</v>
      </c>
      <c r="J290" s="54">
        <v>89</v>
      </c>
      <c r="K290" s="17">
        <v>-0.20000000000004547</v>
      </c>
      <c r="L290" s="19">
        <v>25</v>
      </c>
      <c r="M290" s="19">
        <v>12</v>
      </c>
      <c r="N290" s="19">
        <v>30</v>
      </c>
      <c r="O290" s="17">
        <v>4.995200000000011</v>
      </c>
      <c r="P290" s="21">
        <v>0</v>
      </c>
      <c r="Q290" s="21">
        <v>0</v>
      </c>
      <c r="R290" s="21">
        <v>20</v>
      </c>
      <c r="S290" s="22">
        <v>40</v>
      </c>
      <c r="T290" s="23">
        <v>44.795199999999966</v>
      </c>
    </row>
    <row r="291" spans="1:20" ht="17.25" customHeight="1" thickBot="1" thickTop="1">
      <c r="A291">
        <v>290</v>
      </c>
      <c r="B291" s="49">
        <v>277</v>
      </c>
      <c r="C291" s="50">
        <v>6.02</v>
      </c>
      <c r="D291" s="53" t="s">
        <v>251</v>
      </c>
      <c r="E291" s="15">
        <v>37.12</v>
      </c>
      <c r="F291" s="16">
        <v>60.199999999999996</v>
      </c>
      <c r="G291" s="16">
        <v>84.28</v>
      </c>
      <c r="H291" s="16">
        <v>0</v>
      </c>
      <c r="I291" s="16">
        <v>0</v>
      </c>
      <c r="J291" s="16">
        <v>0</v>
      </c>
      <c r="K291" s="17">
        <v>243.80999999999997</v>
      </c>
      <c r="L291" s="19">
        <v>25.0733</v>
      </c>
      <c r="M291" s="19">
        <v>12.04</v>
      </c>
      <c r="N291" s="19">
        <v>62.05</v>
      </c>
      <c r="O291" s="17">
        <v>-32.08398</v>
      </c>
      <c r="P291" s="21">
        <v>20</v>
      </c>
      <c r="Q291" s="21">
        <v>0</v>
      </c>
      <c r="R291" s="21">
        <v>0</v>
      </c>
      <c r="S291" s="22">
        <v>40</v>
      </c>
      <c r="T291" s="23">
        <v>251.72601999999998</v>
      </c>
    </row>
    <row r="292" spans="1:20" ht="17.25" customHeight="1" thickBot="1" thickTop="1">
      <c r="A292">
        <v>291</v>
      </c>
      <c r="B292" s="45">
        <v>278</v>
      </c>
      <c r="C292" s="46">
        <v>6.39</v>
      </c>
      <c r="D292" s="53" t="s">
        <v>251</v>
      </c>
      <c r="E292" s="15">
        <v>39.339999999999996</v>
      </c>
      <c r="F292" s="16">
        <v>63.9</v>
      </c>
      <c r="G292" s="16">
        <v>89.46</v>
      </c>
      <c r="H292" s="16">
        <v>0</v>
      </c>
      <c r="I292" s="16">
        <v>0</v>
      </c>
      <c r="J292" s="16">
        <v>0</v>
      </c>
      <c r="K292" s="17">
        <v>258.795</v>
      </c>
      <c r="L292" s="19">
        <v>25</v>
      </c>
      <c r="M292" s="19">
        <v>12</v>
      </c>
      <c r="N292" s="19">
        <v>32</v>
      </c>
      <c r="O292" s="17">
        <v>-0.37926000000000215</v>
      </c>
      <c r="P292" s="44"/>
      <c r="Q292" s="44"/>
      <c r="R292" s="44"/>
      <c r="S292" s="22"/>
      <c r="T292" s="23">
        <v>258.41574</v>
      </c>
    </row>
    <row r="293" spans="1:20" ht="17.25" customHeight="1" thickBot="1" thickTop="1">
      <c r="A293">
        <v>292</v>
      </c>
      <c r="B293" s="12">
        <v>279</v>
      </c>
      <c r="C293" s="33">
        <v>6.2</v>
      </c>
      <c r="D293" s="51" t="s">
        <v>252</v>
      </c>
      <c r="E293" s="15">
        <v>38.2</v>
      </c>
      <c r="F293" s="16">
        <v>62</v>
      </c>
      <c r="G293" s="16">
        <v>84</v>
      </c>
      <c r="H293" s="16">
        <v>84</v>
      </c>
      <c r="I293" s="16">
        <v>84</v>
      </c>
      <c r="J293" s="16">
        <v>0</v>
      </c>
      <c r="K293" s="17">
        <v>85.89999999999998</v>
      </c>
      <c r="L293" s="19">
        <v>25</v>
      </c>
      <c r="M293" s="19">
        <v>12</v>
      </c>
      <c r="N293" s="19">
        <v>30</v>
      </c>
      <c r="O293" s="17">
        <v>0.8292000000000002</v>
      </c>
      <c r="P293" s="21">
        <v>20</v>
      </c>
      <c r="Q293" s="20">
        <v>20</v>
      </c>
      <c r="R293" s="21">
        <v>0</v>
      </c>
      <c r="S293" s="22">
        <v>20</v>
      </c>
      <c r="T293" s="23">
        <v>106.72919999999998</v>
      </c>
    </row>
    <row r="294" spans="1:20" ht="17.25" customHeight="1" thickBot="1" thickTop="1">
      <c r="A294">
        <v>293</v>
      </c>
      <c r="B294" s="49">
        <v>280</v>
      </c>
      <c r="C294" s="50">
        <v>6.3</v>
      </c>
      <c r="D294" s="53" t="s">
        <v>253</v>
      </c>
      <c r="E294" s="15">
        <v>38</v>
      </c>
      <c r="F294" s="16">
        <v>63</v>
      </c>
      <c r="G294" s="16">
        <v>88.2</v>
      </c>
      <c r="H294" s="16">
        <v>88.2</v>
      </c>
      <c r="I294" s="16">
        <v>88.2</v>
      </c>
      <c r="J294" s="54">
        <v>78.75</v>
      </c>
      <c r="K294" s="17">
        <v>0.8000000000000682</v>
      </c>
      <c r="L294" s="19">
        <v>25</v>
      </c>
      <c r="M294" s="19">
        <v>12</v>
      </c>
      <c r="N294" s="19">
        <v>0</v>
      </c>
      <c r="O294" s="17">
        <v>31.245800000000003</v>
      </c>
      <c r="P294" s="21">
        <v>20</v>
      </c>
      <c r="Q294" s="20">
        <v>20</v>
      </c>
      <c r="R294" s="21">
        <v>0</v>
      </c>
      <c r="S294" s="22">
        <v>20</v>
      </c>
      <c r="T294" s="23">
        <v>52.04580000000007</v>
      </c>
    </row>
    <row r="295" spans="1:20" ht="17.25" customHeight="1" thickBot="1" thickTop="1">
      <c r="A295">
        <v>294</v>
      </c>
      <c r="B295" s="12">
        <v>281</v>
      </c>
      <c r="C295" s="119">
        <v>0</v>
      </c>
      <c r="D295" s="53" t="s">
        <v>254</v>
      </c>
      <c r="E295" s="15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1</v>
      </c>
      <c r="L295" s="19">
        <v>0</v>
      </c>
      <c r="M295" s="19">
        <v>0</v>
      </c>
      <c r="N295" s="19">
        <v>0</v>
      </c>
      <c r="O295" s="17">
        <v>42</v>
      </c>
      <c r="P295" s="44"/>
      <c r="Q295" s="44"/>
      <c r="R295" s="44"/>
      <c r="S295" s="22"/>
      <c r="T295" s="72">
        <v>43</v>
      </c>
    </row>
    <row r="296" spans="1:20" ht="17.25" customHeight="1" thickBot="1" thickTop="1">
      <c r="A296">
        <v>295</v>
      </c>
      <c r="B296" s="12">
        <v>282</v>
      </c>
      <c r="C296" s="119">
        <v>0</v>
      </c>
      <c r="D296" s="53" t="s">
        <v>254</v>
      </c>
      <c r="E296" s="15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7">
        <v>1</v>
      </c>
      <c r="L296" s="19">
        <v>0</v>
      </c>
      <c r="M296" s="19">
        <v>0</v>
      </c>
      <c r="N296" s="19">
        <v>0</v>
      </c>
      <c r="O296" s="17">
        <v>42</v>
      </c>
      <c r="P296" s="44"/>
      <c r="Q296" s="44"/>
      <c r="R296" s="44"/>
      <c r="S296" s="22"/>
      <c r="T296" s="72">
        <v>43</v>
      </c>
    </row>
    <row r="297" spans="1:20" ht="17.25" customHeight="1" thickBot="1" thickTop="1">
      <c r="A297">
        <v>296</v>
      </c>
      <c r="B297" s="45">
        <v>283</v>
      </c>
      <c r="C297" s="46">
        <v>9.2</v>
      </c>
      <c r="D297" s="53" t="s">
        <v>255</v>
      </c>
      <c r="E297" s="15">
        <v>57.2</v>
      </c>
      <c r="F297" s="16">
        <v>92</v>
      </c>
      <c r="G297" s="16">
        <v>128.79999999999998</v>
      </c>
      <c r="H297" s="16">
        <v>128.79999999999998</v>
      </c>
      <c r="I297" s="16">
        <v>128.79999999999998</v>
      </c>
      <c r="J297" s="54">
        <v>114</v>
      </c>
      <c r="K297" s="17">
        <v>0</v>
      </c>
      <c r="L297" s="19">
        <v>25</v>
      </c>
      <c r="M297" s="19">
        <v>12</v>
      </c>
      <c r="N297" s="19">
        <v>30</v>
      </c>
      <c r="O297" s="17">
        <v>13.327200000000005</v>
      </c>
      <c r="P297" s="21">
        <v>0</v>
      </c>
      <c r="Q297" s="21">
        <v>0</v>
      </c>
      <c r="R297" s="21">
        <v>20</v>
      </c>
      <c r="S297" s="22">
        <v>40</v>
      </c>
      <c r="T297" s="23">
        <v>53.327200000000005</v>
      </c>
    </row>
    <row r="298" spans="1:20" ht="17.25" customHeight="1" thickBot="1" thickTop="1">
      <c r="A298">
        <v>297</v>
      </c>
      <c r="B298" s="12">
        <v>284</v>
      </c>
      <c r="C298" s="120">
        <v>22.82</v>
      </c>
      <c r="D298" s="51" t="s">
        <v>254</v>
      </c>
      <c r="E298" s="15">
        <v>139.92</v>
      </c>
      <c r="F298" s="16">
        <v>228.2</v>
      </c>
      <c r="G298" s="16">
        <v>319.48</v>
      </c>
      <c r="H298" s="16">
        <v>319.48</v>
      </c>
      <c r="I298" s="16">
        <v>319.48</v>
      </c>
      <c r="J298" s="54">
        <v>289.18</v>
      </c>
      <c r="K298" s="17">
        <v>-5.930000000000064</v>
      </c>
      <c r="L298" s="19">
        <v>25</v>
      </c>
      <c r="M298" s="19">
        <v>12</v>
      </c>
      <c r="N298" s="19">
        <v>30</v>
      </c>
      <c r="O298" s="17">
        <v>70.06812000000002</v>
      </c>
      <c r="P298" s="20">
        <v>20</v>
      </c>
      <c r="Q298" s="21">
        <v>0</v>
      </c>
      <c r="R298" s="21">
        <v>0</v>
      </c>
      <c r="S298" s="22">
        <v>40</v>
      </c>
      <c r="T298" s="23">
        <v>104.13811999999996</v>
      </c>
    </row>
    <row r="299" spans="1:20" ht="17.25" customHeight="1" thickBot="1" thickTop="1">
      <c r="A299">
        <v>298</v>
      </c>
      <c r="B299" s="49">
        <v>285</v>
      </c>
      <c r="C299" s="50">
        <v>7.85</v>
      </c>
      <c r="D299" s="48" t="s">
        <v>256</v>
      </c>
      <c r="E299" s="15">
        <v>48.099999999999994</v>
      </c>
      <c r="F299" s="16">
        <v>78.5</v>
      </c>
      <c r="G299" s="16">
        <v>109.89999999999999</v>
      </c>
      <c r="H299" s="16">
        <v>109.89999999999999</v>
      </c>
      <c r="I299" s="16">
        <v>0</v>
      </c>
      <c r="J299" s="16">
        <v>0</v>
      </c>
      <c r="K299" s="17">
        <v>208.02499999999998</v>
      </c>
      <c r="L299" s="19">
        <v>32.69525</v>
      </c>
      <c r="M299" s="19">
        <v>15.7</v>
      </c>
      <c r="N299" s="19">
        <v>39.25</v>
      </c>
      <c r="O299" s="17">
        <v>-12.942149999999998</v>
      </c>
      <c r="P299" s="21">
        <v>20</v>
      </c>
      <c r="Q299" s="21">
        <v>20</v>
      </c>
      <c r="R299" s="21">
        <v>20</v>
      </c>
      <c r="S299" s="22">
        <v>0</v>
      </c>
      <c r="T299" s="23">
        <v>195.08284999999998</v>
      </c>
    </row>
    <row r="300" spans="1:20" ht="17.25" customHeight="1" thickTop="1">
      <c r="A300">
        <v>299</v>
      </c>
      <c r="B300" s="12">
        <v>286</v>
      </c>
      <c r="C300" s="41">
        <v>8.39</v>
      </c>
      <c r="D300" s="48" t="s">
        <v>256</v>
      </c>
      <c r="E300" s="15">
        <v>50.34</v>
      </c>
      <c r="F300" s="16">
        <v>83.9</v>
      </c>
      <c r="G300" s="16">
        <v>117.46000000000001</v>
      </c>
      <c r="H300" s="16">
        <v>117.46000000000001</v>
      </c>
      <c r="I300" s="16">
        <v>0</v>
      </c>
      <c r="J300" s="16">
        <v>0</v>
      </c>
      <c r="K300" s="17">
        <v>222.33499999999998</v>
      </c>
      <c r="L300" s="19">
        <v>34.94435</v>
      </c>
      <c r="M300" s="19">
        <v>16.78</v>
      </c>
      <c r="N300" s="19">
        <v>41.95</v>
      </c>
      <c r="O300" s="17">
        <v>-16.72161</v>
      </c>
      <c r="P300" s="44"/>
      <c r="Q300" s="44"/>
      <c r="R300" s="44"/>
      <c r="S300" s="22"/>
      <c r="T300" s="72">
        <v>205.61338999999998</v>
      </c>
    </row>
    <row r="301" spans="3:20" ht="15">
      <c r="C301" s="10">
        <f>SUM(C2:C300)</f>
        <v>1812.6000000000008</v>
      </c>
      <c r="D301" s="11" t="s">
        <v>261</v>
      </c>
      <c r="E301" s="10">
        <f aca="true" t="shared" si="0" ref="E301:T301">SUM(E2:E300)</f>
        <v>11270.999984000007</v>
      </c>
      <c r="F301" s="10">
        <f t="shared" si="0"/>
        <v>17561.88000000001</v>
      </c>
      <c r="G301" s="10">
        <f t="shared" si="0"/>
        <v>23193.959999999995</v>
      </c>
      <c r="H301" s="10">
        <f t="shared" si="0"/>
        <v>21277.25999999999</v>
      </c>
      <c r="I301" s="10">
        <f t="shared" si="0"/>
        <v>19087.579999999998</v>
      </c>
      <c r="J301" s="10">
        <f t="shared" si="0"/>
        <v>9791.97</v>
      </c>
      <c r="K301" s="10">
        <f t="shared" si="0"/>
        <v>26090.730015999998</v>
      </c>
      <c r="L301" s="10">
        <f t="shared" si="0"/>
        <v>6892.867630000016</v>
      </c>
      <c r="M301" s="10">
        <f t="shared" si="0"/>
        <v>3266.52</v>
      </c>
      <c r="N301" s="10">
        <f t="shared" si="0"/>
        <v>6418.849999999999</v>
      </c>
      <c r="O301" s="10">
        <f t="shared" si="0"/>
        <v>3153.0414400000004</v>
      </c>
      <c r="P301" s="10">
        <f t="shared" si="0"/>
        <v>3294.74</v>
      </c>
      <c r="Q301" s="10">
        <f t="shared" si="0"/>
        <v>3200</v>
      </c>
      <c r="R301" s="10">
        <f t="shared" si="0"/>
        <v>2942</v>
      </c>
      <c r="S301" s="10">
        <f t="shared" si="0"/>
        <v>4803.26</v>
      </c>
      <c r="T301" s="10">
        <f t="shared" si="0"/>
        <v>34047.031456</v>
      </c>
    </row>
  </sheetData>
  <sheetProtection/>
  <autoFilter ref="A1:T30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1"/>
  <sheetViews>
    <sheetView tabSelected="1" zoomScalePageLayoutView="0" workbookViewId="0" topLeftCell="B1">
      <pane xSplit="3" ySplit="1" topLeftCell="T290" activePane="bottomRight" state="frozen"/>
      <selection pane="topLeft" activeCell="B1" sqref="B1"/>
      <selection pane="topRight" activeCell="E1" sqref="E1"/>
      <selection pane="bottomLeft" activeCell="B2" sqref="B2"/>
      <selection pane="bottomRight" activeCell="T278" sqref="T278"/>
    </sheetView>
  </sheetViews>
  <sheetFormatPr defaultColWidth="9.140625" defaultRowHeight="15"/>
  <cols>
    <col min="1" max="1" width="4.00390625" style="0" hidden="1" customWidth="1"/>
    <col min="2" max="2" width="4.421875" style="0" customWidth="1"/>
    <col min="3" max="3" width="6.00390625" style="0" customWidth="1"/>
    <col min="4" max="4" width="23.7109375" style="0" customWidth="1"/>
    <col min="5" max="5" width="6.140625" style="0" hidden="1" customWidth="1"/>
    <col min="6" max="6" width="6.28125" style="0" hidden="1" customWidth="1"/>
    <col min="7" max="7" width="6.7109375" style="0" hidden="1" customWidth="1"/>
    <col min="8" max="8" width="6.57421875" style="0" hidden="1" customWidth="1"/>
    <col min="9" max="9" width="6.28125" style="0" hidden="1" customWidth="1"/>
    <col min="10" max="10" width="6.421875" style="0" hidden="1" customWidth="1"/>
    <col min="11" max="11" width="5.57421875" style="0" hidden="1" customWidth="1"/>
    <col min="12" max="12" width="7.28125" style="0" hidden="1" customWidth="1"/>
    <col min="13" max="13" width="8.140625" style="0" hidden="1" customWidth="1"/>
    <col min="14" max="14" width="7.421875" style="0" hidden="1" customWidth="1"/>
    <col min="15" max="15" width="8.28125" style="0" hidden="1" customWidth="1"/>
    <col min="16" max="16" width="7.00390625" style="0" hidden="1" customWidth="1"/>
    <col min="17" max="18" width="5.140625" style="0" hidden="1" customWidth="1"/>
    <col min="19" max="19" width="5.28125" style="0" hidden="1" customWidth="1"/>
    <col min="20" max="20" width="6.00390625" style="0" customWidth="1"/>
    <col min="21" max="21" width="5.140625" style="0" hidden="1" customWidth="1"/>
    <col min="22" max="22" width="7.421875" style="0" hidden="1" customWidth="1"/>
  </cols>
  <sheetData>
    <row r="1" spans="1:22" ht="129.75" customHeight="1" thickBot="1">
      <c r="A1" s="3" t="s">
        <v>262</v>
      </c>
      <c r="B1" s="3" t="s">
        <v>0</v>
      </c>
      <c r="C1" s="2" t="s">
        <v>1</v>
      </c>
      <c r="D1" s="1" t="s">
        <v>2</v>
      </c>
      <c r="E1" s="121" t="s">
        <v>264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265</v>
      </c>
      <c r="L1" s="8" t="s">
        <v>276</v>
      </c>
      <c r="M1" s="4" t="s">
        <v>266</v>
      </c>
      <c r="N1" s="4" t="s">
        <v>267</v>
      </c>
      <c r="O1" s="4" t="s">
        <v>268</v>
      </c>
      <c r="P1" s="9" t="s">
        <v>269</v>
      </c>
      <c r="Q1" s="7" t="s">
        <v>12</v>
      </c>
      <c r="R1" s="7" t="s">
        <v>13</v>
      </c>
      <c r="S1" s="7" t="s">
        <v>14</v>
      </c>
      <c r="T1" s="7" t="s">
        <v>270</v>
      </c>
      <c r="U1" s="8" t="s">
        <v>271</v>
      </c>
      <c r="V1" s="5" t="s">
        <v>272</v>
      </c>
    </row>
    <row r="2" spans="1:22" ht="17.25" customHeight="1" thickBot="1" thickTop="1">
      <c r="A2">
        <v>1</v>
      </c>
      <c r="B2" s="12">
        <v>1</v>
      </c>
      <c r="C2" s="13">
        <v>11.94</v>
      </c>
      <c r="D2" s="14" t="s">
        <v>15</v>
      </c>
      <c r="E2" s="106">
        <f>73.64-1</f>
        <v>72.64</v>
      </c>
      <c r="F2" s="54">
        <f>SUM(C2*10)</f>
        <v>119.39999999999999</v>
      </c>
      <c r="G2" s="54">
        <f>SUM(C2*14)</f>
        <v>167.16</v>
      </c>
      <c r="H2" s="54">
        <f>SUM(C2*14)</f>
        <v>167.16</v>
      </c>
      <c r="I2" s="54">
        <v>167.16</v>
      </c>
      <c r="J2" s="54">
        <v>149.25</v>
      </c>
      <c r="K2" s="16"/>
      <c r="L2" s="17">
        <f>SUM(C2*6+1)+SUM(C2*10)+SUM(C2*14*3)+SUM(C2*12.5)+SUM(C2*9)-SUM(E2:K2)</f>
        <v>107.46000000000004</v>
      </c>
      <c r="M2" s="60">
        <v>25</v>
      </c>
      <c r="N2" s="19">
        <v>12</v>
      </c>
      <c r="O2" s="60">
        <v>30</v>
      </c>
      <c r="P2" s="17">
        <v>24.742040000000003</v>
      </c>
      <c r="Q2" s="20">
        <v>20</v>
      </c>
      <c r="R2" s="20">
        <v>20</v>
      </c>
      <c r="S2" s="21">
        <v>0</v>
      </c>
      <c r="T2" s="21"/>
      <c r="U2" s="22">
        <f>SUM(80)-SUM(Q2:T2)</f>
        <v>40</v>
      </c>
      <c r="V2" s="122">
        <f>L2+P2+U2</f>
        <v>172.20204000000004</v>
      </c>
    </row>
    <row r="3" spans="1:22" ht="17.25" customHeight="1" thickBot="1" thickTop="1">
      <c r="A3">
        <v>2</v>
      </c>
      <c r="B3" s="12">
        <v>2</v>
      </c>
      <c r="C3" s="24">
        <v>8.8</v>
      </c>
      <c r="D3" s="25" t="s">
        <v>16</v>
      </c>
      <c r="E3" s="106">
        <v>53.8</v>
      </c>
      <c r="F3" s="54">
        <f>SUM(C3*10)</f>
        <v>88</v>
      </c>
      <c r="G3" s="54">
        <f>SUM(C3*14)</f>
        <v>123.20000000000002</v>
      </c>
      <c r="H3" s="54">
        <f>20.2+103</f>
        <v>123.2</v>
      </c>
      <c r="I3" s="54">
        <f>77+46.2</f>
        <v>123.2</v>
      </c>
      <c r="J3" s="16">
        <v>33.8</v>
      </c>
      <c r="K3" s="16"/>
      <c r="L3" s="17">
        <f aca="true" t="shared" si="0" ref="L3:L66">SUM(C3*6+1)+SUM(C3*10)+SUM(C3*14*3)+SUM(C3*12.5)+SUM(C3*9)-SUM(E3:K3)</f>
        <v>155.4000000000002</v>
      </c>
      <c r="M3" s="60">
        <v>25</v>
      </c>
      <c r="N3" s="60">
        <v>12</v>
      </c>
      <c r="O3" s="60">
        <v>30</v>
      </c>
      <c r="P3" s="17">
        <v>11.660800000000009</v>
      </c>
      <c r="Q3" s="52">
        <v>20</v>
      </c>
      <c r="R3" s="52">
        <v>20</v>
      </c>
      <c r="S3" s="52">
        <v>20</v>
      </c>
      <c r="T3" s="21"/>
      <c r="U3" s="22">
        <f aca="true" t="shared" si="1" ref="U3:U66">SUM(80)-SUM(Q3:T3)</f>
        <v>20</v>
      </c>
      <c r="V3" s="122">
        <f aca="true" t="shared" si="2" ref="V3:V66">L3+P3+U3</f>
        <v>187.0608000000002</v>
      </c>
    </row>
    <row r="4" spans="1:22" ht="17.25" customHeight="1" thickBot="1" thickTop="1">
      <c r="A4">
        <v>3</v>
      </c>
      <c r="B4" s="12">
        <v>3</v>
      </c>
      <c r="C4" s="24">
        <v>7</v>
      </c>
      <c r="D4" s="26" t="s">
        <v>17</v>
      </c>
      <c r="E4" s="106">
        <v>42</v>
      </c>
      <c r="F4" s="54">
        <f>SUM(C4*10)</f>
        <v>70</v>
      </c>
      <c r="G4" s="54">
        <f>SUM(C4*14)</f>
        <v>98</v>
      </c>
      <c r="H4" s="54">
        <f>SUM(C4*14)</f>
        <v>98</v>
      </c>
      <c r="I4" s="54">
        <f>SUM(C4*14)</f>
        <v>98</v>
      </c>
      <c r="J4" s="27">
        <f>SUM(C4*12.5)</f>
        <v>87.5</v>
      </c>
      <c r="K4" s="16"/>
      <c r="L4" s="17">
        <f t="shared" si="0"/>
        <v>64</v>
      </c>
      <c r="M4" s="60">
        <v>25</v>
      </c>
      <c r="N4" s="60">
        <v>12</v>
      </c>
      <c r="O4" s="60">
        <v>30</v>
      </c>
      <c r="P4" s="17">
        <v>4.162000000000006</v>
      </c>
      <c r="Q4" s="52">
        <v>20</v>
      </c>
      <c r="R4" s="52">
        <v>20</v>
      </c>
      <c r="S4" s="52">
        <v>20</v>
      </c>
      <c r="T4" s="21"/>
      <c r="U4" s="22">
        <f t="shared" si="1"/>
        <v>20</v>
      </c>
      <c r="V4" s="122">
        <f t="shared" si="2"/>
        <v>88.162</v>
      </c>
    </row>
    <row r="5" spans="1:22" ht="17.25" customHeight="1" thickBot="1" thickTop="1">
      <c r="A5">
        <v>4</v>
      </c>
      <c r="B5" s="12">
        <v>4</v>
      </c>
      <c r="C5" s="33">
        <v>6</v>
      </c>
      <c r="D5" s="25" t="s">
        <v>18</v>
      </c>
      <c r="E5" s="106">
        <v>37</v>
      </c>
      <c r="F5" s="54">
        <v>60</v>
      </c>
      <c r="G5" s="54">
        <v>84</v>
      </c>
      <c r="H5" s="54">
        <v>84</v>
      </c>
      <c r="I5" s="54">
        <v>84</v>
      </c>
      <c r="J5" s="54">
        <v>75</v>
      </c>
      <c r="K5" s="16"/>
      <c r="L5" s="17">
        <f t="shared" si="0"/>
        <v>54</v>
      </c>
      <c r="M5" s="60">
        <v>25</v>
      </c>
      <c r="N5" s="60">
        <v>12</v>
      </c>
      <c r="O5" s="60">
        <v>30</v>
      </c>
      <c r="P5" s="17">
        <v>-0.003999999999990678</v>
      </c>
      <c r="Q5" s="52">
        <v>20</v>
      </c>
      <c r="R5" s="52">
        <v>20</v>
      </c>
      <c r="S5" s="52">
        <v>20</v>
      </c>
      <c r="T5" s="21"/>
      <c r="U5" s="22">
        <f t="shared" si="1"/>
        <v>20</v>
      </c>
      <c r="V5" s="122">
        <f t="shared" si="2"/>
        <v>73.99600000000001</v>
      </c>
    </row>
    <row r="6" spans="1:22" ht="17.25" customHeight="1" thickBot="1" thickTop="1">
      <c r="A6">
        <v>5</v>
      </c>
      <c r="B6" s="12">
        <v>5</v>
      </c>
      <c r="C6" s="33">
        <v>6.2</v>
      </c>
      <c r="D6" s="25" t="s">
        <v>19</v>
      </c>
      <c r="E6" s="106">
        <v>60</v>
      </c>
      <c r="F6" s="54">
        <v>84</v>
      </c>
      <c r="G6" s="54">
        <v>84</v>
      </c>
      <c r="H6" s="54">
        <v>84</v>
      </c>
      <c r="I6" s="54">
        <v>84</v>
      </c>
      <c r="J6" s="27">
        <f>77.5+16.82</f>
        <v>94.32</v>
      </c>
      <c r="K6" s="16"/>
      <c r="L6" s="17">
        <f t="shared" si="0"/>
        <v>3.579999999999984</v>
      </c>
      <c r="M6" s="19">
        <v>25</v>
      </c>
      <c r="N6" s="19">
        <v>12</v>
      </c>
      <c r="O6" s="19">
        <v>32</v>
      </c>
      <c r="P6" s="17">
        <v>-1.1707999999999998</v>
      </c>
      <c r="Q6" s="21">
        <v>20</v>
      </c>
      <c r="R6" s="52">
        <v>20</v>
      </c>
      <c r="S6" s="123">
        <v>20</v>
      </c>
      <c r="T6" s="124"/>
      <c r="U6" s="22">
        <f t="shared" si="1"/>
        <v>20</v>
      </c>
      <c r="V6" s="122">
        <f t="shared" si="2"/>
        <v>22.409199999999984</v>
      </c>
    </row>
    <row r="7" spans="1:22" ht="17.25" customHeight="1" thickBot="1" thickTop="1">
      <c r="A7">
        <v>6</v>
      </c>
      <c r="B7" s="159">
        <v>6</v>
      </c>
      <c r="C7" s="164">
        <v>6</v>
      </c>
      <c r="D7" s="183" t="s">
        <v>20</v>
      </c>
      <c r="E7" s="162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"/>
      <c r="L7" s="17">
        <f t="shared" si="0"/>
        <v>478</v>
      </c>
      <c r="M7" s="60">
        <v>24.996000000000002</v>
      </c>
      <c r="N7" s="60">
        <v>12</v>
      </c>
      <c r="O7" s="19">
        <v>0</v>
      </c>
      <c r="P7" s="17">
        <v>30.000000000000007</v>
      </c>
      <c r="Q7" s="21">
        <v>0</v>
      </c>
      <c r="R7" s="21">
        <v>0</v>
      </c>
      <c r="S7" s="21">
        <v>0</v>
      </c>
      <c r="T7" s="21"/>
      <c r="U7" s="22">
        <f t="shared" si="1"/>
        <v>80</v>
      </c>
      <c r="V7" s="186">
        <f t="shared" si="2"/>
        <v>588</v>
      </c>
    </row>
    <row r="8" spans="1:22" ht="17.25" customHeight="1" thickBot="1" thickTop="1">
      <c r="A8">
        <v>7</v>
      </c>
      <c r="B8" s="12">
        <v>7</v>
      </c>
      <c r="C8" s="33">
        <v>6</v>
      </c>
      <c r="D8" s="25" t="s">
        <v>21</v>
      </c>
      <c r="E8" s="106">
        <v>38</v>
      </c>
      <c r="F8" s="54">
        <v>60</v>
      </c>
      <c r="G8" s="16">
        <v>84</v>
      </c>
      <c r="H8" s="54">
        <v>84</v>
      </c>
      <c r="I8" s="16">
        <v>0</v>
      </c>
      <c r="J8" s="16">
        <v>0</v>
      </c>
      <c r="K8" s="16"/>
      <c r="L8" s="17">
        <f t="shared" si="0"/>
        <v>212</v>
      </c>
      <c r="M8" s="60">
        <v>25.995840000000005</v>
      </c>
      <c r="N8" s="60">
        <v>12.48</v>
      </c>
      <c r="O8" s="19">
        <v>31.200000000000003</v>
      </c>
      <c r="P8" s="17">
        <v>-1.6800000000000068</v>
      </c>
      <c r="Q8" s="21">
        <v>0</v>
      </c>
      <c r="R8" s="52">
        <v>20</v>
      </c>
      <c r="S8" s="21">
        <v>0</v>
      </c>
      <c r="T8" s="21"/>
      <c r="U8" s="22">
        <f t="shared" si="1"/>
        <v>60</v>
      </c>
      <c r="V8" s="122">
        <f t="shared" si="2"/>
        <v>270.32</v>
      </c>
    </row>
    <row r="9" spans="1:22" ht="17.25" customHeight="1" thickBot="1" thickTop="1">
      <c r="A9">
        <v>8</v>
      </c>
      <c r="B9" s="12">
        <v>8</v>
      </c>
      <c r="C9" s="33">
        <v>6</v>
      </c>
      <c r="D9" s="40" t="s">
        <v>22</v>
      </c>
      <c r="E9" s="106">
        <v>38</v>
      </c>
      <c r="F9" s="54">
        <f>60+84</f>
        <v>144</v>
      </c>
      <c r="G9" s="54">
        <f aca="true" t="shared" si="3" ref="G9:G14">SUM(C9*14)</f>
        <v>84</v>
      </c>
      <c r="H9" s="54">
        <f aca="true" t="shared" si="4" ref="H9:H14">SUM(C9*14)</f>
        <v>84</v>
      </c>
      <c r="I9" s="54">
        <f>SUM(C9*14)</f>
        <v>84</v>
      </c>
      <c r="J9" s="54">
        <v>84</v>
      </c>
      <c r="K9" s="16"/>
      <c r="L9" s="17">
        <f t="shared" si="0"/>
        <v>-40</v>
      </c>
      <c r="M9" s="60">
        <v>25</v>
      </c>
      <c r="N9" s="60">
        <v>12</v>
      </c>
      <c r="O9" s="60">
        <v>30</v>
      </c>
      <c r="P9" s="17">
        <v>-0.003999999999990678</v>
      </c>
      <c r="Q9" s="52">
        <f>20</f>
        <v>20</v>
      </c>
      <c r="R9" s="52">
        <v>20</v>
      </c>
      <c r="S9" s="52">
        <v>20</v>
      </c>
      <c r="T9" s="21"/>
      <c r="U9" s="22">
        <f t="shared" si="1"/>
        <v>20</v>
      </c>
      <c r="V9" s="122">
        <f t="shared" si="2"/>
        <v>-20.00399999999999</v>
      </c>
    </row>
    <row r="10" spans="1:22" ht="17.25" customHeight="1" thickBot="1" thickTop="1">
      <c r="A10">
        <v>9</v>
      </c>
      <c r="B10" s="12">
        <v>9</v>
      </c>
      <c r="C10" s="41">
        <v>6</v>
      </c>
      <c r="D10" s="42" t="s">
        <v>277</v>
      </c>
      <c r="E10" s="106">
        <v>38</v>
      </c>
      <c r="F10" s="54">
        <f>SUM(C10*10)</f>
        <v>60</v>
      </c>
      <c r="G10" s="54">
        <f t="shared" si="3"/>
        <v>84</v>
      </c>
      <c r="H10" s="16">
        <f t="shared" si="4"/>
        <v>84</v>
      </c>
      <c r="I10" s="54">
        <v>84</v>
      </c>
      <c r="J10" s="54">
        <v>75</v>
      </c>
      <c r="K10" s="16"/>
      <c r="L10" s="17">
        <f t="shared" si="0"/>
        <v>53</v>
      </c>
      <c r="M10" s="60">
        <v>24.996000000000002</v>
      </c>
      <c r="N10" s="60">
        <v>12</v>
      </c>
      <c r="O10" s="19">
        <v>30</v>
      </c>
      <c r="P10" s="17">
        <v>0</v>
      </c>
      <c r="Q10" s="52">
        <v>20</v>
      </c>
      <c r="R10" s="52">
        <v>20</v>
      </c>
      <c r="S10" s="52">
        <v>20</v>
      </c>
      <c r="T10" s="21"/>
      <c r="U10" s="22">
        <f t="shared" si="1"/>
        <v>20</v>
      </c>
      <c r="V10" s="122">
        <f t="shared" si="2"/>
        <v>73</v>
      </c>
    </row>
    <row r="11" spans="1:22" ht="17.25" customHeight="1" thickBot="1" thickTop="1">
      <c r="A11">
        <v>10</v>
      </c>
      <c r="B11" s="12">
        <v>10</v>
      </c>
      <c r="C11" s="41">
        <v>6</v>
      </c>
      <c r="D11" s="43" t="s">
        <v>24</v>
      </c>
      <c r="E11" s="106">
        <f aca="true" t="shared" si="5" ref="E11:E16">SUM(C11*6+1)</f>
        <v>37</v>
      </c>
      <c r="F11" s="16">
        <f>SUM(C11*10)</f>
        <v>60</v>
      </c>
      <c r="G11" s="54">
        <f t="shared" si="3"/>
        <v>84</v>
      </c>
      <c r="H11" s="54">
        <f t="shared" si="4"/>
        <v>84</v>
      </c>
      <c r="I11" s="16">
        <f>SUM(C11*14)</f>
        <v>84</v>
      </c>
      <c r="J11" s="54">
        <v>75</v>
      </c>
      <c r="K11" s="16"/>
      <c r="L11" s="17">
        <f t="shared" si="0"/>
        <v>54</v>
      </c>
      <c r="M11" s="60">
        <v>24.996000000000002</v>
      </c>
      <c r="N11" s="19">
        <v>12</v>
      </c>
      <c r="O11" s="60">
        <v>30</v>
      </c>
      <c r="P11" s="17">
        <v>0</v>
      </c>
      <c r="Q11" s="44"/>
      <c r="R11" s="44"/>
      <c r="S11" s="44"/>
      <c r="T11" s="125"/>
      <c r="U11" s="22"/>
      <c r="V11" s="122">
        <f t="shared" si="2"/>
        <v>54</v>
      </c>
    </row>
    <row r="12" spans="1:22" ht="17.25" customHeight="1" thickBot="1" thickTop="1">
      <c r="A12">
        <v>11</v>
      </c>
      <c r="B12" s="45">
        <v>11</v>
      </c>
      <c r="C12" s="46">
        <v>6</v>
      </c>
      <c r="D12" s="43" t="s">
        <v>24</v>
      </c>
      <c r="E12" s="106">
        <f t="shared" si="5"/>
        <v>37</v>
      </c>
      <c r="F12" s="16">
        <f>SUM(C12*10)</f>
        <v>60</v>
      </c>
      <c r="G12" s="54">
        <f t="shared" si="3"/>
        <v>84</v>
      </c>
      <c r="H12" s="54">
        <f t="shared" si="4"/>
        <v>84</v>
      </c>
      <c r="I12" s="16">
        <f>SUM(C12*14)</f>
        <v>84</v>
      </c>
      <c r="J12" s="54">
        <v>75</v>
      </c>
      <c r="K12" s="16"/>
      <c r="L12" s="17">
        <f t="shared" si="0"/>
        <v>54</v>
      </c>
      <c r="M12" s="60">
        <v>24.996000000000002</v>
      </c>
      <c r="N12" s="19">
        <v>12</v>
      </c>
      <c r="O12" s="60">
        <v>30</v>
      </c>
      <c r="P12" s="17">
        <f aca="true" t="shared" si="6" ref="P12:P75">SUM(C12*4.166)+SUM(12)+SUM(30)-SUM(M12:O12)</f>
        <v>0</v>
      </c>
      <c r="Q12" s="126">
        <v>20</v>
      </c>
      <c r="R12" s="20">
        <v>20</v>
      </c>
      <c r="S12" s="47">
        <v>20</v>
      </c>
      <c r="T12" s="187">
        <v>20</v>
      </c>
      <c r="U12" s="22">
        <f t="shared" si="1"/>
        <v>0</v>
      </c>
      <c r="V12" s="122">
        <f t="shared" si="2"/>
        <v>54</v>
      </c>
    </row>
    <row r="13" spans="1:22" ht="17.25" customHeight="1" thickBot="1" thickTop="1">
      <c r="A13">
        <v>12</v>
      </c>
      <c r="B13" s="12">
        <v>12</v>
      </c>
      <c r="C13" s="33">
        <v>6</v>
      </c>
      <c r="D13" s="48" t="s">
        <v>24</v>
      </c>
      <c r="E13" s="106">
        <f>36+1</f>
        <v>37</v>
      </c>
      <c r="F13" s="16">
        <f>SUM(C13*10)</f>
        <v>60</v>
      </c>
      <c r="G13" s="54">
        <f t="shared" si="3"/>
        <v>84</v>
      </c>
      <c r="H13" s="54">
        <f t="shared" si="4"/>
        <v>84</v>
      </c>
      <c r="I13" s="16">
        <f>SUM(C13*14)</f>
        <v>84</v>
      </c>
      <c r="J13" s="54">
        <v>75</v>
      </c>
      <c r="K13" s="16"/>
      <c r="L13" s="17">
        <f t="shared" si="0"/>
        <v>54</v>
      </c>
      <c r="M13" s="60">
        <v>24.996000000000002</v>
      </c>
      <c r="N13" s="19">
        <v>12</v>
      </c>
      <c r="O13" s="60">
        <v>30</v>
      </c>
      <c r="P13" s="17">
        <f t="shared" si="6"/>
        <v>0</v>
      </c>
      <c r="Q13" s="44"/>
      <c r="R13" s="44"/>
      <c r="S13" s="44"/>
      <c r="T13" s="125"/>
      <c r="U13" s="22"/>
      <c r="V13" s="122">
        <f t="shared" si="2"/>
        <v>54</v>
      </c>
    </row>
    <row r="14" spans="1:22" ht="17.25" customHeight="1" thickBot="1" thickTop="1">
      <c r="A14">
        <v>13</v>
      </c>
      <c r="B14" s="49">
        <v>13</v>
      </c>
      <c r="C14" s="50">
        <v>6</v>
      </c>
      <c r="D14" s="51" t="s">
        <v>25</v>
      </c>
      <c r="E14" s="106">
        <v>38</v>
      </c>
      <c r="F14" s="54">
        <f>SUM(C14*10)</f>
        <v>60</v>
      </c>
      <c r="G14" s="54">
        <f t="shared" si="3"/>
        <v>84</v>
      </c>
      <c r="H14" s="54">
        <f t="shared" si="4"/>
        <v>84</v>
      </c>
      <c r="I14" s="54">
        <f>SUM(C14*14)</f>
        <v>84</v>
      </c>
      <c r="J14" s="27">
        <f>SUM(C14*12.5)</f>
        <v>75</v>
      </c>
      <c r="K14" s="16"/>
      <c r="L14" s="17">
        <f t="shared" si="0"/>
        <v>53</v>
      </c>
      <c r="M14" s="19">
        <v>24.996000000000002</v>
      </c>
      <c r="N14" s="19">
        <v>12</v>
      </c>
      <c r="O14" s="60">
        <v>30</v>
      </c>
      <c r="P14" s="17">
        <f t="shared" si="6"/>
        <v>0</v>
      </c>
      <c r="Q14" s="20">
        <v>20</v>
      </c>
      <c r="R14" s="20">
        <v>20</v>
      </c>
      <c r="S14" s="20">
        <v>20</v>
      </c>
      <c r="T14" s="187">
        <v>20</v>
      </c>
      <c r="U14" s="22">
        <f t="shared" si="1"/>
        <v>0</v>
      </c>
      <c r="V14" s="122">
        <f t="shared" si="2"/>
        <v>53</v>
      </c>
    </row>
    <row r="15" spans="1:22" ht="17.25" customHeight="1" thickBot="1" thickTop="1">
      <c r="A15">
        <v>14</v>
      </c>
      <c r="B15" s="12">
        <v>14</v>
      </c>
      <c r="C15" s="41">
        <v>6</v>
      </c>
      <c r="D15" s="51" t="s">
        <v>26</v>
      </c>
      <c r="E15" s="15">
        <v>60</v>
      </c>
      <c r="F15" s="54">
        <v>84</v>
      </c>
      <c r="G15" s="54">
        <v>84</v>
      </c>
      <c r="H15" s="54">
        <v>84</v>
      </c>
      <c r="I15" s="16">
        <v>0</v>
      </c>
      <c r="J15" s="16">
        <v>0</v>
      </c>
      <c r="K15" s="16"/>
      <c r="L15" s="17">
        <f t="shared" si="0"/>
        <v>166</v>
      </c>
      <c r="M15" s="60">
        <v>24.996000000000002</v>
      </c>
      <c r="N15" s="60">
        <v>12</v>
      </c>
      <c r="O15" s="60">
        <v>30</v>
      </c>
      <c r="P15" s="17">
        <f t="shared" si="6"/>
        <v>0</v>
      </c>
      <c r="Q15" s="52">
        <v>20</v>
      </c>
      <c r="R15" s="52">
        <v>20</v>
      </c>
      <c r="S15" s="21">
        <v>0</v>
      </c>
      <c r="T15" s="21"/>
      <c r="U15" s="22">
        <f t="shared" si="1"/>
        <v>40</v>
      </c>
      <c r="V15" s="122">
        <f t="shared" si="2"/>
        <v>206</v>
      </c>
    </row>
    <row r="16" spans="1:22" ht="17.25" customHeight="1" thickBot="1" thickTop="1">
      <c r="A16">
        <v>15</v>
      </c>
      <c r="B16" s="12">
        <v>15</v>
      </c>
      <c r="C16" s="41">
        <v>6</v>
      </c>
      <c r="D16" s="51" t="s">
        <v>27</v>
      </c>
      <c r="E16" s="15">
        <f t="shared" si="5"/>
        <v>37</v>
      </c>
      <c r="F16" s="54">
        <v>84</v>
      </c>
      <c r="G16" s="54">
        <v>84</v>
      </c>
      <c r="H16" s="54">
        <f>SUM(C16*14)</f>
        <v>84</v>
      </c>
      <c r="I16" s="54">
        <v>84</v>
      </c>
      <c r="J16" s="54">
        <v>75</v>
      </c>
      <c r="K16" s="16"/>
      <c r="L16" s="17">
        <f t="shared" si="0"/>
        <v>30</v>
      </c>
      <c r="M16" s="60">
        <v>24.996000000000002</v>
      </c>
      <c r="N16" s="60">
        <v>12</v>
      </c>
      <c r="O16" s="60">
        <v>30</v>
      </c>
      <c r="P16" s="17">
        <f t="shared" si="6"/>
        <v>0</v>
      </c>
      <c r="Q16" s="44"/>
      <c r="R16" s="44"/>
      <c r="S16" s="44"/>
      <c r="T16" s="125"/>
      <c r="U16" s="22"/>
      <c r="V16" s="122">
        <f t="shared" si="2"/>
        <v>30</v>
      </c>
    </row>
    <row r="17" spans="1:22" ht="17.25" customHeight="1" thickBot="1" thickTop="1">
      <c r="A17">
        <v>16</v>
      </c>
      <c r="B17" s="12">
        <v>16</v>
      </c>
      <c r="C17" s="41">
        <v>6.11</v>
      </c>
      <c r="D17" s="51" t="s">
        <v>28</v>
      </c>
      <c r="E17" s="106">
        <v>38</v>
      </c>
      <c r="F17" s="54">
        <v>60</v>
      </c>
      <c r="G17" s="54">
        <v>85.54</v>
      </c>
      <c r="H17" s="54">
        <v>85.54</v>
      </c>
      <c r="I17" s="54">
        <v>85.54</v>
      </c>
      <c r="J17" s="27">
        <f>75+1.37</f>
        <v>76.37</v>
      </c>
      <c r="K17" s="16"/>
      <c r="L17" s="17">
        <f t="shared" si="0"/>
        <v>55.75499999999994</v>
      </c>
      <c r="M17" s="19">
        <v>25.448150000000002</v>
      </c>
      <c r="N17" s="19">
        <v>12</v>
      </c>
      <c r="O17" s="60">
        <v>30</v>
      </c>
      <c r="P17" s="17">
        <f>SUM(C17*4.165)+SUM(12)+SUM(30)-SUM(M17:O17)</f>
        <v>0</v>
      </c>
      <c r="Q17" s="52">
        <v>20</v>
      </c>
      <c r="R17" s="52">
        <v>20</v>
      </c>
      <c r="S17" s="52">
        <v>20</v>
      </c>
      <c r="T17" s="187">
        <v>20</v>
      </c>
      <c r="U17" s="22">
        <f t="shared" si="1"/>
        <v>0</v>
      </c>
      <c r="V17" s="122">
        <f t="shared" si="2"/>
        <v>55.75499999999994</v>
      </c>
    </row>
    <row r="18" spans="1:22" ht="17.25" customHeight="1" thickBot="1" thickTop="1">
      <c r="A18">
        <v>17</v>
      </c>
      <c r="B18" s="12">
        <v>17</v>
      </c>
      <c r="C18" s="41">
        <v>6</v>
      </c>
      <c r="D18" s="51" t="s">
        <v>29</v>
      </c>
      <c r="E18" s="106">
        <v>38</v>
      </c>
      <c r="F18" s="54">
        <f>SUM(C18*10)</f>
        <v>60</v>
      </c>
      <c r="G18" s="54">
        <f>SUM(C18*14)</f>
        <v>84</v>
      </c>
      <c r="H18" s="54">
        <f>SUM(C18*14)</f>
        <v>84</v>
      </c>
      <c r="I18" s="54">
        <f>SUM(C18*14)</f>
        <v>84</v>
      </c>
      <c r="J18" s="27">
        <f>SUM(C18*12.5)</f>
        <v>75</v>
      </c>
      <c r="K18" s="16"/>
      <c r="L18" s="17">
        <f t="shared" si="0"/>
        <v>53</v>
      </c>
      <c r="M18" s="19">
        <v>24.996000000000002</v>
      </c>
      <c r="N18" s="19">
        <v>12</v>
      </c>
      <c r="O18" s="60">
        <v>30</v>
      </c>
      <c r="P18" s="17">
        <f t="shared" si="6"/>
        <v>0</v>
      </c>
      <c r="Q18" s="21">
        <v>0</v>
      </c>
      <c r="R18" s="21">
        <v>0</v>
      </c>
      <c r="S18" s="20">
        <v>20</v>
      </c>
      <c r="T18" s="187">
        <v>20</v>
      </c>
      <c r="U18" s="22">
        <f t="shared" si="1"/>
        <v>40</v>
      </c>
      <c r="V18" s="122">
        <f t="shared" si="2"/>
        <v>93</v>
      </c>
    </row>
    <row r="19" spans="1:22" ht="17.25" customHeight="1" thickBot="1" thickTop="1">
      <c r="A19">
        <v>18</v>
      </c>
      <c r="B19" s="12">
        <v>18</v>
      </c>
      <c r="C19" s="41">
        <v>6</v>
      </c>
      <c r="D19" s="51" t="s">
        <v>30</v>
      </c>
      <c r="E19" s="15">
        <f>SUM(C19*6+1)</f>
        <v>37</v>
      </c>
      <c r="F19" s="16">
        <f>SUM(C19*10)</f>
        <v>60</v>
      </c>
      <c r="G19" s="54">
        <f>SUM(C19*14)</f>
        <v>84</v>
      </c>
      <c r="H19" s="54">
        <v>84</v>
      </c>
      <c r="I19" s="54">
        <v>84</v>
      </c>
      <c r="J19" s="54">
        <v>32</v>
      </c>
      <c r="K19" s="16"/>
      <c r="L19" s="17">
        <f t="shared" si="0"/>
        <v>97</v>
      </c>
      <c r="M19" s="19">
        <v>24.996000000000002</v>
      </c>
      <c r="N19" s="19">
        <v>12</v>
      </c>
      <c r="O19" s="60">
        <v>30</v>
      </c>
      <c r="P19" s="17">
        <f t="shared" si="6"/>
        <v>0</v>
      </c>
      <c r="Q19" s="21">
        <v>0</v>
      </c>
      <c r="R19" s="21">
        <v>0</v>
      </c>
      <c r="S19" s="21">
        <v>0</v>
      </c>
      <c r="T19" s="21"/>
      <c r="U19" s="22">
        <f t="shared" si="1"/>
        <v>80</v>
      </c>
      <c r="V19" s="122">
        <f t="shared" si="2"/>
        <v>177</v>
      </c>
    </row>
    <row r="20" spans="1:22" ht="17.25" customHeight="1" thickBot="1" thickTop="1">
      <c r="A20">
        <v>19</v>
      </c>
      <c r="B20" s="12" t="s">
        <v>31</v>
      </c>
      <c r="C20" s="41">
        <v>5.75</v>
      </c>
      <c r="D20" s="51" t="s">
        <v>32</v>
      </c>
      <c r="E20" s="15">
        <v>37</v>
      </c>
      <c r="F20" s="16">
        <v>60</v>
      </c>
      <c r="G20" s="54">
        <v>84</v>
      </c>
      <c r="H20" s="54">
        <v>80.5</v>
      </c>
      <c r="I20" s="54">
        <v>80.5</v>
      </c>
      <c r="J20" s="54">
        <f>71.88-3.5-2.5-1.5</f>
        <v>64.38</v>
      </c>
      <c r="K20" s="16"/>
      <c r="L20" s="17">
        <f t="shared" si="0"/>
        <v>51.745000000000005</v>
      </c>
      <c r="M20" s="60">
        <v>23.95</v>
      </c>
      <c r="N20" s="19">
        <v>12</v>
      </c>
      <c r="O20" s="60">
        <v>30</v>
      </c>
      <c r="P20" s="17">
        <f t="shared" si="6"/>
        <v>0.004499999999993065</v>
      </c>
      <c r="Q20" s="21">
        <v>20</v>
      </c>
      <c r="R20" s="21">
        <v>20</v>
      </c>
      <c r="S20" s="21">
        <v>20</v>
      </c>
      <c r="T20" s="21"/>
      <c r="U20" s="22">
        <f t="shared" si="1"/>
        <v>20</v>
      </c>
      <c r="V20" s="122">
        <f t="shared" si="2"/>
        <v>71.7495</v>
      </c>
    </row>
    <row r="21" spans="1:22" ht="17.25" customHeight="1" thickBot="1" thickTop="1">
      <c r="A21">
        <v>20</v>
      </c>
      <c r="B21" s="12">
        <v>19</v>
      </c>
      <c r="C21" s="41">
        <v>6</v>
      </c>
      <c r="D21" s="51" t="s">
        <v>33</v>
      </c>
      <c r="E21" s="15">
        <v>38</v>
      </c>
      <c r="F21" s="54">
        <f>SUM(C21*10)</f>
        <v>60</v>
      </c>
      <c r="G21" s="54">
        <f>SUM(C21*14)</f>
        <v>84</v>
      </c>
      <c r="H21" s="54">
        <f>SUM(C21*14)</f>
        <v>84</v>
      </c>
      <c r="I21" s="54">
        <f>SUM(C21*14)</f>
        <v>84</v>
      </c>
      <c r="J21" s="54">
        <v>75</v>
      </c>
      <c r="K21" s="16"/>
      <c r="L21" s="17">
        <f t="shared" si="0"/>
        <v>53</v>
      </c>
      <c r="M21" s="19">
        <v>24.996000000000002</v>
      </c>
      <c r="N21" s="19">
        <v>12</v>
      </c>
      <c r="O21" s="60">
        <v>30</v>
      </c>
      <c r="P21" s="17">
        <f t="shared" si="6"/>
        <v>0</v>
      </c>
      <c r="Q21" s="52">
        <v>20</v>
      </c>
      <c r="R21" s="52">
        <v>20</v>
      </c>
      <c r="S21" s="52">
        <v>20</v>
      </c>
      <c r="T21" s="21"/>
      <c r="U21" s="22">
        <f t="shared" si="1"/>
        <v>20</v>
      </c>
      <c r="V21" s="122">
        <f t="shared" si="2"/>
        <v>73</v>
      </c>
    </row>
    <row r="22" spans="1:22" ht="17.25" customHeight="1" thickBot="1" thickTop="1">
      <c r="A22">
        <v>21</v>
      </c>
      <c r="B22" s="12">
        <v>20</v>
      </c>
      <c r="C22" s="46">
        <v>6</v>
      </c>
      <c r="D22" s="53" t="s">
        <v>34</v>
      </c>
      <c r="E22" s="106">
        <f>SUM(C22*6+1)</f>
        <v>37</v>
      </c>
      <c r="F22" s="54">
        <v>84</v>
      </c>
      <c r="G22" s="54">
        <f>SUM(C22*14)</f>
        <v>84</v>
      </c>
      <c r="H22" s="54">
        <f>SUM(C22*14)</f>
        <v>84</v>
      </c>
      <c r="I22" s="54">
        <f>SUM(C22*14)</f>
        <v>84</v>
      </c>
      <c r="J22" s="54">
        <v>74</v>
      </c>
      <c r="K22" s="16"/>
      <c r="L22" s="17">
        <f t="shared" si="0"/>
        <v>31</v>
      </c>
      <c r="M22" s="19">
        <v>24.996000000000002</v>
      </c>
      <c r="N22" s="60">
        <v>12</v>
      </c>
      <c r="O22" s="60">
        <v>30</v>
      </c>
      <c r="P22" s="17">
        <f t="shared" si="6"/>
        <v>0</v>
      </c>
      <c r="Q22" s="47">
        <v>20</v>
      </c>
      <c r="R22" s="20">
        <v>20</v>
      </c>
      <c r="S22" s="52">
        <v>20</v>
      </c>
      <c r="T22" s="127">
        <v>20</v>
      </c>
      <c r="U22" s="22">
        <f t="shared" si="1"/>
        <v>0</v>
      </c>
      <c r="V22" s="122">
        <f t="shared" si="2"/>
        <v>31</v>
      </c>
    </row>
    <row r="23" spans="1:22" ht="17.25" customHeight="1" thickBot="1" thickTop="1">
      <c r="A23">
        <v>22</v>
      </c>
      <c r="B23" s="45">
        <v>21</v>
      </c>
      <c r="C23" s="46">
        <v>6</v>
      </c>
      <c r="D23" s="53" t="s">
        <v>35</v>
      </c>
      <c r="E23" s="106">
        <f>SUM(C23*6+1)</f>
        <v>37</v>
      </c>
      <c r="F23" s="54">
        <v>84</v>
      </c>
      <c r="G23" s="54">
        <f>SUM(C23*14)</f>
        <v>84</v>
      </c>
      <c r="H23" s="54">
        <f>SUM(C23*14)</f>
        <v>84</v>
      </c>
      <c r="I23" s="54">
        <f>SUM(C23*14)</f>
        <v>84</v>
      </c>
      <c r="J23" s="54">
        <v>74</v>
      </c>
      <c r="K23" s="16"/>
      <c r="L23" s="17">
        <f t="shared" si="0"/>
        <v>31</v>
      </c>
      <c r="M23" s="19">
        <v>24.996000000000002</v>
      </c>
      <c r="N23" s="60">
        <v>12</v>
      </c>
      <c r="O23" s="60">
        <v>30</v>
      </c>
      <c r="P23" s="17">
        <f t="shared" si="6"/>
        <v>0</v>
      </c>
      <c r="Q23" s="44"/>
      <c r="R23" s="44"/>
      <c r="S23" s="44"/>
      <c r="T23" s="125"/>
      <c r="U23" s="22"/>
      <c r="V23" s="122">
        <f t="shared" si="2"/>
        <v>31</v>
      </c>
    </row>
    <row r="24" spans="1:22" ht="17.25" customHeight="1" thickBot="1" thickTop="1">
      <c r="A24">
        <v>23</v>
      </c>
      <c r="B24" s="12">
        <v>22</v>
      </c>
      <c r="C24" s="33">
        <v>6.27</v>
      </c>
      <c r="D24" s="51" t="s">
        <v>36</v>
      </c>
      <c r="E24" s="106">
        <v>40.62</v>
      </c>
      <c r="F24" s="54">
        <v>62.7</v>
      </c>
      <c r="G24" s="54">
        <v>84</v>
      </c>
      <c r="H24" s="54">
        <v>84</v>
      </c>
      <c r="I24" s="54">
        <v>84</v>
      </c>
      <c r="J24" s="54">
        <f>10+35.43</f>
        <v>45.43</v>
      </c>
      <c r="K24" s="16"/>
      <c r="L24" s="17">
        <f t="shared" si="0"/>
        <v>98.71500000000003</v>
      </c>
      <c r="M24" s="19">
        <v>25</v>
      </c>
      <c r="N24" s="60">
        <v>12</v>
      </c>
      <c r="O24" s="60">
        <v>30</v>
      </c>
      <c r="P24" s="17">
        <f t="shared" si="6"/>
        <v>1.120820000000009</v>
      </c>
      <c r="Q24" s="52">
        <f>20+20</f>
        <v>40</v>
      </c>
      <c r="R24" s="20">
        <v>20</v>
      </c>
      <c r="S24" s="128">
        <v>20</v>
      </c>
      <c r="T24" s="188">
        <v>20</v>
      </c>
      <c r="U24" s="22">
        <f t="shared" si="1"/>
        <v>-20</v>
      </c>
      <c r="V24" s="122">
        <f t="shared" si="2"/>
        <v>79.83582000000004</v>
      </c>
    </row>
    <row r="25" spans="1:22" ht="17.25" customHeight="1" thickBot="1" thickTop="1">
      <c r="A25">
        <v>24</v>
      </c>
      <c r="B25" s="49">
        <v>23</v>
      </c>
      <c r="C25" s="56">
        <v>11.03</v>
      </c>
      <c r="D25" s="48" t="s">
        <v>37</v>
      </c>
      <c r="E25" s="106">
        <f>68.18-1</f>
        <v>67.18</v>
      </c>
      <c r="F25" s="54">
        <f>154.42-44.12</f>
        <v>110.29999999999998</v>
      </c>
      <c r="G25" s="54">
        <f>SUM(C25*14)</f>
        <v>154.42</v>
      </c>
      <c r="H25" s="54">
        <f>SUM(C25*14)</f>
        <v>154.42</v>
      </c>
      <c r="I25" s="54">
        <f>SUM(C25*14)</f>
        <v>154.42</v>
      </c>
      <c r="J25" s="54">
        <f>137.87</f>
        <v>137.87</v>
      </c>
      <c r="K25" s="16"/>
      <c r="L25" s="17">
        <f t="shared" si="0"/>
        <v>99.27500000000009</v>
      </c>
      <c r="M25" s="60">
        <v>45.95</v>
      </c>
      <c r="N25" s="60">
        <v>12</v>
      </c>
      <c r="O25" s="60">
        <v>30</v>
      </c>
      <c r="P25" s="17">
        <f>SUM(C25*4.166)+SUM(12)+SUM(30)-SUM(M25:O25)</f>
        <v>0.0009799999999984266</v>
      </c>
      <c r="Q25" s="52">
        <v>20</v>
      </c>
      <c r="R25" s="52">
        <v>20</v>
      </c>
      <c r="S25" s="52">
        <v>20</v>
      </c>
      <c r="T25" s="187">
        <v>20</v>
      </c>
      <c r="U25" s="22">
        <f t="shared" si="1"/>
        <v>0</v>
      </c>
      <c r="V25" s="122">
        <f t="shared" si="2"/>
        <v>99.27598000000009</v>
      </c>
    </row>
    <row r="26" spans="1:22" ht="17.25" customHeight="1" thickBot="1" thickTop="1">
      <c r="A26">
        <v>25</v>
      </c>
      <c r="B26" s="49" t="s">
        <v>38</v>
      </c>
      <c r="C26" s="56">
        <v>0</v>
      </c>
      <c r="D26" s="48" t="s">
        <v>37</v>
      </c>
      <c r="E26" s="15">
        <v>0</v>
      </c>
      <c r="F26" s="16">
        <f>SUM(C26*10)</f>
        <v>0</v>
      </c>
      <c r="G26" s="16">
        <f>SUM(C26*14)</f>
        <v>0</v>
      </c>
      <c r="H26" s="16">
        <f>SUM(C26*14)</f>
        <v>0</v>
      </c>
      <c r="I26" s="16">
        <f>SUM(C26*14)</f>
        <v>0</v>
      </c>
      <c r="J26" s="16">
        <v>0</v>
      </c>
      <c r="K26" s="16"/>
      <c r="L26" s="17"/>
      <c r="M26" s="19">
        <v>0</v>
      </c>
      <c r="N26" s="19">
        <v>0</v>
      </c>
      <c r="O26" s="19">
        <v>0</v>
      </c>
      <c r="P26" s="17">
        <v>0</v>
      </c>
      <c r="Q26" s="44"/>
      <c r="R26" s="44"/>
      <c r="S26" s="44"/>
      <c r="T26" s="125"/>
      <c r="U26" s="22"/>
      <c r="V26" s="122">
        <f t="shared" si="2"/>
        <v>0</v>
      </c>
    </row>
    <row r="27" spans="1:22" ht="17.25" customHeight="1" thickBot="1" thickTop="1">
      <c r="A27">
        <v>26</v>
      </c>
      <c r="B27" s="12">
        <v>24</v>
      </c>
      <c r="C27" s="33">
        <v>6.19</v>
      </c>
      <c r="D27" s="51" t="s">
        <v>39</v>
      </c>
      <c r="E27" s="15">
        <f>38+0.14</f>
        <v>38.14</v>
      </c>
      <c r="F27" s="16">
        <f>60+1.9</f>
        <v>61.9</v>
      </c>
      <c r="G27" s="54">
        <f>84+2.66</f>
        <v>86.66</v>
      </c>
      <c r="H27" s="16">
        <f>84+2.66</f>
        <v>86.66</v>
      </c>
      <c r="I27" s="54">
        <f>84+2.66</f>
        <v>86.66</v>
      </c>
      <c r="J27" s="54">
        <v>77.38</v>
      </c>
      <c r="K27" s="16"/>
      <c r="L27" s="17">
        <f t="shared" si="0"/>
        <v>55.70500000000004</v>
      </c>
      <c r="M27" s="19">
        <v>25.79</v>
      </c>
      <c r="N27" s="19">
        <v>12</v>
      </c>
      <c r="O27" s="60">
        <v>30</v>
      </c>
      <c r="P27" s="17">
        <f>SUM(C27*4.166)+SUM(12)+SUM(30)-SUM(M27:O27)</f>
        <v>-0.0024599999999850297</v>
      </c>
      <c r="Q27" s="52">
        <v>20</v>
      </c>
      <c r="R27" s="52">
        <v>20</v>
      </c>
      <c r="S27" s="20">
        <v>20</v>
      </c>
      <c r="T27" s="187">
        <v>20</v>
      </c>
      <c r="U27" s="22">
        <f t="shared" si="1"/>
        <v>0</v>
      </c>
      <c r="V27" s="122">
        <f t="shared" si="2"/>
        <v>55.702540000000056</v>
      </c>
    </row>
    <row r="28" spans="1:22" ht="17.25" customHeight="1" thickBot="1" thickTop="1">
      <c r="A28">
        <v>27</v>
      </c>
      <c r="B28" s="12">
        <v>25</v>
      </c>
      <c r="C28" s="57">
        <v>6</v>
      </c>
      <c r="D28" s="51" t="s">
        <v>36</v>
      </c>
      <c r="E28" s="106">
        <f>SUM(C28*6+1)</f>
        <v>37</v>
      </c>
      <c r="F28" s="54">
        <f>SUM(C28*10)</f>
        <v>60</v>
      </c>
      <c r="G28" s="54">
        <f>SUM(C28*14)</f>
        <v>84</v>
      </c>
      <c r="H28" s="54">
        <f>SUM(C28*14)</f>
        <v>84</v>
      </c>
      <c r="I28" s="54">
        <v>84</v>
      </c>
      <c r="J28" s="54">
        <v>75</v>
      </c>
      <c r="K28" s="16"/>
      <c r="L28" s="17">
        <f t="shared" si="0"/>
        <v>54</v>
      </c>
      <c r="M28" s="60">
        <v>24.996000000000002</v>
      </c>
      <c r="N28" s="19">
        <v>12</v>
      </c>
      <c r="O28" s="60">
        <v>30</v>
      </c>
      <c r="P28" s="17">
        <f t="shared" si="6"/>
        <v>0</v>
      </c>
      <c r="Q28" s="44"/>
      <c r="R28" s="44"/>
      <c r="S28" s="44"/>
      <c r="T28" s="125"/>
      <c r="U28" s="22"/>
      <c r="V28" s="122">
        <f t="shared" si="2"/>
        <v>54</v>
      </c>
    </row>
    <row r="29" spans="1:22" ht="17.25" customHeight="1" thickBot="1" thickTop="1">
      <c r="A29">
        <v>28</v>
      </c>
      <c r="B29" s="12">
        <v>26</v>
      </c>
      <c r="C29" s="33">
        <v>6</v>
      </c>
      <c r="D29" s="53" t="s">
        <v>40</v>
      </c>
      <c r="E29" s="15">
        <f>SUM(C29*6+1)</f>
        <v>37</v>
      </c>
      <c r="F29" s="16">
        <f>SUM(C29*10)</f>
        <v>60</v>
      </c>
      <c r="G29" s="54">
        <f>SUM(C29*14)</f>
        <v>84</v>
      </c>
      <c r="H29" s="54">
        <f>SUM(C29*14)</f>
        <v>84</v>
      </c>
      <c r="I29" s="16">
        <v>0</v>
      </c>
      <c r="J29" s="16">
        <v>0</v>
      </c>
      <c r="K29" s="16"/>
      <c r="L29" s="17">
        <f t="shared" si="0"/>
        <v>213</v>
      </c>
      <c r="M29" s="19">
        <v>24.996000000000002</v>
      </c>
      <c r="N29" s="60">
        <v>12</v>
      </c>
      <c r="O29" s="19">
        <v>0</v>
      </c>
      <c r="P29" s="17">
        <f t="shared" si="6"/>
        <v>30.000000000000007</v>
      </c>
      <c r="Q29" s="44"/>
      <c r="R29" s="44"/>
      <c r="S29" s="44"/>
      <c r="T29" s="125"/>
      <c r="U29" s="22"/>
      <c r="V29" s="122">
        <f t="shared" si="2"/>
        <v>243</v>
      </c>
    </row>
    <row r="30" spans="1:22" ht="17.25" customHeight="1" thickBot="1" thickTop="1">
      <c r="A30">
        <v>29</v>
      </c>
      <c r="B30" s="45">
        <v>27</v>
      </c>
      <c r="C30" s="58">
        <v>6</v>
      </c>
      <c r="D30" s="53" t="s">
        <v>40</v>
      </c>
      <c r="E30" s="15">
        <f>SUM(C30*6+1)</f>
        <v>37</v>
      </c>
      <c r="F30" s="16">
        <f>SUM(C30*10)</f>
        <v>60</v>
      </c>
      <c r="G30" s="54">
        <f>SUM(C30*14)</f>
        <v>84</v>
      </c>
      <c r="H30" s="54">
        <f>SUM(C30*14)</f>
        <v>84</v>
      </c>
      <c r="I30" s="16">
        <v>0</v>
      </c>
      <c r="J30" s="16">
        <v>0</v>
      </c>
      <c r="K30" s="16"/>
      <c r="L30" s="17">
        <f t="shared" si="0"/>
        <v>213</v>
      </c>
      <c r="M30" s="19">
        <v>24.996000000000002</v>
      </c>
      <c r="N30" s="19">
        <v>12</v>
      </c>
      <c r="O30" s="19">
        <v>0</v>
      </c>
      <c r="P30" s="17">
        <f t="shared" si="6"/>
        <v>30.000000000000007</v>
      </c>
      <c r="Q30" s="21">
        <v>0</v>
      </c>
      <c r="R30" s="21">
        <v>0</v>
      </c>
      <c r="S30" s="20">
        <v>20</v>
      </c>
      <c r="T30" s="187">
        <v>20</v>
      </c>
      <c r="U30" s="22">
        <f t="shared" si="1"/>
        <v>40</v>
      </c>
      <c r="V30" s="122">
        <f t="shared" si="2"/>
        <v>283</v>
      </c>
    </row>
    <row r="31" spans="1:22" ht="17.25" customHeight="1" thickBot="1" thickTop="1">
      <c r="A31">
        <v>30</v>
      </c>
      <c r="B31" s="12">
        <v>28</v>
      </c>
      <c r="C31" s="33">
        <v>6</v>
      </c>
      <c r="D31" s="51" t="s">
        <v>41</v>
      </c>
      <c r="E31" s="106">
        <v>36</v>
      </c>
      <c r="F31" s="130">
        <v>36</v>
      </c>
      <c r="G31" s="54">
        <f>SUM(C31*14)</f>
        <v>84</v>
      </c>
      <c r="H31" s="54">
        <f>SUM(C31*14)</f>
        <v>84</v>
      </c>
      <c r="I31" s="54">
        <f>SUM(C31*14)</f>
        <v>84</v>
      </c>
      <c r="J31" s="27">
        <v>84</v>
      </c>
      <c r="K31" s="16"/>
      <c r="L31" s="17">
        <f>SUM(C31*6+1)+SUM(C31*10)+SUM(C31*14*3)+SUM(C31*12.5)+SUM(C31*9)-SUM(E31:K31)</f>
        <v>70</v>
      </c>
      <c r="M31" s="60">
        <v>24.996000000000002</v>
      </c>
      <c r="N31" s="60">
        <v>12</v>
      </c>
      <c r="O31" s="60">
        <v>30</v>
      </c>
      <c r="P31" s="17">
        <f t="shared" si="6"/>
        <v>0</v>
      </c>
      <c r="Q31" s="52">
        <v>20</v>
      </c>
      <c r="R31" s="52">
        <v>20</v>
      </c>
      <c r="S31" s="21">
        <v>20</v>
      </c>
      <c r="T31" s="189">
        <v>20</v>
      </c>
      <c r="U31" s="22">
        <f t="shared" si="1"/>
        <v>0</v>
      </c>
      <c r="V31" s="122">
        <f t="shared" si="2"/>
        <v>70</v>
      </c>
    </row>
    <row r="32" spans="1:22" ht="17.25" customHeight="1" thickBot="1" thickTop="1">
      <c r="A32">
        <v>31</v>
      </c>
      <c r="B32" s="49">
        <v>29</v>
      </c>
      <c r="C32" s="50">
        <v>6</v>
      </c>
      <c r="D32" s="51" t="s">
        <v>42</v>
      </c>
      <c r="E32" s="106">
        <v>38</v>
      </c>
      <c r="F32" s="54">
        <v>84</v>
      </c>
      <c r="G32" s="54">
        <f>SUM(C32*14)</f>
        <v>84</v>
      </c>
      <c r="H32" s="54">
        <f>SUM(C32*14)</f>
        <v>84</v>
      </c>
      <c r="I32" s="54">
        <f>SUM(C32*14)</f>
        <v>84</v>
      </c>
      <c r="J32" s="16">
        <v>0</v>
      </c>
      <c r="K32" s="16"/>
      <c r="L32" s="17">
        <f t="shared" si="0"/>
        <v>104</v>
      </c>
      <c r="M32" s="60">
        <v>24.996000000000002</v>
      </c>
      <c r="N32" s="60">
        <v>12</v>
      </c>
      <c r="O32" s="60">
        <v>30</v>
      </c>
      <c r="P32" s="17">
        <f t="shared" si="6"/>
        <v>0</v>
      </c>
      <c r="Q32" s="52">
        <v>20</v>
      </c>
      <c r="R32" s="52">
        <v>20</v>
      </c>
      <c r="S32" s="131">
        <v>20</v>
      </c>
      <c r="T32" s="59"/>
      <c r="U32" s="22">
        <f t="shared" si="1"/>
        <v>20</v>
      </c>
      <c r="V32" s="122">
        <f t="shared" si="2"/>
        <v>124</v>
      </c>
    </row>
    <row r="33" spans="1:22" ht="17.25" customHeight="1" thickBot="1" thickTop="1">
      <c r="A33">
        <v>32</v>
      </c>
      <c r="B33" s="12">
        <v>30</v>
      </c>
      <c r="C33" s="41">
        <v>5.5</v>
      </c>
      <c r="D33" s="51" t="s">
        <v>43</v>
      </c>
      <c r="E33" s="15">
        <f>SUM(C33*6+1)</f>
        <v>34</v>
      </c>
      <c r="F33" s="54">
        <v>74.2</v>
      </c>
      <c r="G33" s="54">
        <v>77</v>
      </c>
      <c r="H33" s="54">
        <v>74.34</v>
      </c>
      <c r="I33" s="54">
        <v>77</v>
      </c>
      <c r="J33" s="54">
        <f>68.75-22.13</f>
        <v>46.620000000000005</v>
      </c>
      <c r="K33" s="16"/>
      <c r="L33" s="17">
        <f t="shared" si="0"/>
        <v>55.09000000000003</v>
      </c>
      <c r="M33" s="19">
        <v>25</v>
      </c>
      <c r="N33" s="19">
        <v>12</v>
      </c>
      <c r="O33" s="60">
        <v>30</v>
      </c>
      <c r="P33" s="17">
        <f t="shared" si="6"/>
        <v>-2.086999999999989</v>
      </c>
      <c r="Q33" s="52">
        <v>20</v>
      </c>
      <c r="R33" s="132">
        <v>20</v>
      </c>
      <c r="S33" s="52">
        <v>20</v>
      </c>
      <c r="T33" s="189">
        <v>20</v>
      </c>
      <c r="U33" s="22">
        <f t="shared" si="1"/>
        <v>0</v>
      </c>
      <c r="V33" s="122">
        <f t="shared" si="2"/>
        <v>53.00300000000004</v>
      </c>
    </row>
    <row r="34" spans="1:22" ht="17.25" customHeight="1" thickBot="1" thickTop="1">
      <c r="A34">
        <v>33</v>
      </c>
      <c r="B34" s="12">
        <v>31</v>
      </c>
      <c r="C34" s="41">
        <v>6</v>
      </c>
      <c r="D34" s="51" t="s">
        <v>44</v>
      </c>
      <c r="E34" s="106">
        <v>38</v>
      </c>
      <c r="F34" s="54">
        <f>SUM(C34*10)</f>
        <v>60</v>
      </c>
      <c r="G34" s="54">
        <f>SUM(C34*14)</f>
        <v>84</v>
      </c>
      <c r="H34" s="54">
        <f>SUM(C34*14)</f>
        <v>84</v>
      </c>
      <c r="I34" s="16">
        <f>SUM(C34*14)</f>
        <v>84</v>
      </c>
      <c r="J34" s="16">
        <v>0</v>
      </c>
      <c r="K34" s="16"/>
      <c r="L34" s="17">
        <f t="shared" si="0"/>
        <v>128</v>
      </c>
      <c r="M34" s="60">
        <v>24.996000000000002</v>
      </c>
      <c r="N34" s="19">
        <v>12</v>
      </c>
      <c r="O34" s="19">
        <v>30</v>
      </c>
      <c r="P34" s="17">
        <f t="shared" si="6"/>
        <v>0</v>
      </c>
      <c r="Q34" s="52">
        <v>20</v>
      </c>
      <c r="R34" s="52">
        <v>20</v>
      </c>
      <c r="S34" s="52">
        <v>20</v>
      </c>
      <c r="T34" s="21"/>
      <c r="U34" s="22">
        <f t="shared" si="1"/>
        <v>20</v>
      </c>
      <c r="V34" s="122">
        <f t="shared" si="2"/>
        <v>148</v>
      </c>
    </row>
    <row r="35" spans="1:22" ht="17.25" customHeight="1" thickBot="1" thickTop="1">
      <c r="A35">
        <v>34</v>
      </c>
      <c r="B35" s="12">
        <v>32</v>
      </c>
      <c r="C35" s="41">
        <v>5.89</v>
      </c>
      <c r="D35" s="51" t="s">
        <v>45</v>
      </c>
      <c r="E35" s="106">
        <v>38</v>
      </c>
      <c r="F35" s="54">
        <v>60</v>
      </c>
      <c r="G35" s="54">
        <v>84</v>
      </c>
      <c r="H35" s="54">
        <v>84</v>
      </c>
      <c r="I35" s="54">
        <v>84</v>
      </c>
      <c r="J35" s="54">
        <v>75.48</v>
      </c>
      <c r="K35" s="16"/>
      <c r="L35" s="17">
        <f t="shared" si="0"/>
        <v>43.77499999999998</v>
      </c>
      <c r="M35" s="19">
        <v>24.53185</v>
      </c>
      <c r="N35" s="19">
        <v>12</v>
      </c>
      <c r="O35" s="60">
        <v>30</v>
      </c>
      <c r="P35" s="17">
        <f>SUM(C35*4.165)+SUM(12)+SUM(30)-SUM(M35:O35)</f>
        <v>0</v>
      </c>
      <c r="Q35" s="20">
        <v>20</v>
      </c>
      <c r="R35" s="20">
        <v>20</v>
      </c>
      <c r="S35" s="21">
        <v>20</v>
      </c>
      <c r="T35" s="187">
        <v>20</v>
      </c>
      <c r="U35" s="22">
        <f t="shared" si="1"/>
        <v>0</v>
      </c>
      <c r="V35" s="122">
        <f t="shared" si="2"/>
        <v>43.77499999999998</v>
      </c>
    </row>
    <row r="36" spans="1:22" ht="17.25" customHeight="1" thickBot="1" thickTop="1">
      <c r="A36">
        <v>35</v>
      </c>
      <c r="B36" s="12">
        <v>33</v>
      </c>
      <c r="C36" s="41">
        <v>6</v>
      </c>
      <c r="D36" s="51" t="s">
        <v>46</v>
      </c>
      <c r="E36" s="106">
        <f>SUM(C36*6+1)</f>
        <v>37</v>
      </c>
      <c r="F36" s="54">
        <v>84</v>
      </c>
      <c r="G36" s="54">
        <f>SUM(C36*14)</f>
        <v>84</v>
      </c>
      <c r="H36" s="54">
        <f>SUM(C36*14)</f>
        <v>84</v>
      </c>
      <c r="I36" s="54">
        <v>84</v>
      </c>
      <c r="J36" s="54">
        <v>84</v>
      </c>
      <c r="K36" s="16"/>
      <c r="L36" s="17">
        <f t="shared" si="0"/>
        <v>21</v>
      </c>
      <c r="M36" s="19">
        <v>24.996000000000002</v>
      </c>
      <c r="N36" s="19">
        <v>12</v>
      </c>
      <c r="O36" s="19">
        <v>0</v>
      </c>
      <c r="P36" s="17">
        <f t="shared" si="6"/>
        <v>30.000000000000007</v>
      </c>
      <c r="Q36" s="52">
        <v>20</v>
      </c>
      <c r="R36" s="52">
        <v>20</v>
      </c>
      <c r="S36" s="21">
        <v>20</v>
      </c>
      <c r="T36" s="21"/>
      <c r="U36" s="22">
        <f t="shared" si="1"/>
        <v>20</v>
      </c>
      <c r="V36" s="122">
        <f t="shared" si="2"/>
        <v>71</v>
      </c>
    </row>
    <row r="37" spans="1:22" ht="17.25" customHeight="1" thickBot="1" thickTop="1">
      <c r="A37">
        <v>36</v>
      </c>
      <c r="B37" s="159">
        <v>34</v>
      </c>
      <c r="C37" s="160">
        <v>5.86</v>
      </c>
      <c r="D37" s="161" t="s">
        <v>47</v>
      </c>
      <c r="E37" s="162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"/>
      <c r="L37" s="157">
        <f t="shared" si="0"/>
        <v>466.87</v>
      </c>
      <c r="M37" s="184">
        <v>0</v>
      </c>
      <c r="N37" s="184">
        <v>0</v>
      </c>
      <c r="O37" s="184">
        <v>0</v>
      </c>
      <c r="P37" s="157">
        <f t="shared" si="6"/>
        <v>66.41276</v>
      </c>
      <c r="Q37" s="185">
        <v>0</v>
      </c>
      <c r="R37" s="185">
        <v>0</v>
      </c>
      <c r="S37" s="185">
        <v>0</v>
      </c>
      <c r="T37" s="185"/>
      <c r="U37" s="22">
        <f t="shared" si="1"/>
        <v>80</v>
      </c>
      <c r="V37" s="186">
        <f t="shared" si="2"/>
        <v>613.28276</v>
      </c>
    </row>
    <row r="38" spans="1:22" ht="17.25" customHeight="1" thickBot="1" thickTop="1">
      <c r="A38">
        <v>37</v>
      </c>
      <c r="B38" s="12">
        <v>35</v>
      </c>
      <c r="C38" s="41">
        <v>6</v>
      </c>
      <c r="D38" s="51" t="s">
        <v>46</v>
      </c>
      <c r="E38" s="106">
        <f>SUM(C38*6+1)</f>
        <v>37</v>
      </c>
      <c r="F38" s="54">
        <v>84</v>
      </c>
      <c r="G38" s="54">
        <f>SUM(C38*14)</f>
        <v>84</v>
      </c>
      <c r="H38" s="54">
        <f>SUM(C38*14)</f>
        <v>84</v>
      </c>
      <c r="I38" s="54">
        <v>84</v>
      </c>
      <c r="J38" s="54">
        <v>84</v>
      </c>
      <c r="K38" s="16"/>
      <c r="L38" s="17">
        <f t="shared" si="0"/>
        <v>21</v>
      </c>
      <c r="M38" s="19">
        <v>24.996000000000002</v>
      </c>
      <c r="N38" s="19">
        <v>12</v>
      </c>
      <c r="O38" s="19">
        <v>0</v>
      </c>
      <c r="P38" s="17">
        <f t="shared" si="6"/>
        <v>30.000000000000007</v>
      </c>
      <c r="Q38" s="44"/>
      <c r="R38" s="44"/>
      <c r="S38" s="44"/>
      <c r="T38" s="125"/>
      <c r="U38" s="22"/>
      <c r="V38" s="122">
        <f t="shared" si="2"/>
        <v>51.00000000000001</v>
      </c>
    </row>
    <row r="39" spans="1:22" ht="17.25" customHeight="1" thickBot="1" thickTop="1">
      <c r="A39">
        <v>38</v>
      </c>
      <c r="B39" s="12">
        <v>36</v>
      </c>
      <c r="C39" s="41">
        <v>6</v>
      </c>
      <c r="D39" s="61" t="s">
        <v>48</v>
      </c>
      <c r="E39" s="106">
        <v>60</v>
      </c>
      <c r="F39" s="54">
        <f>SUM(C39*10)</f>
        <v>60</v>
      </c>
      <c r="G39" s="54">
        <f>SUM(C39*14)</f>
        <v>84</v>
      </c>
      <c r="H39" s="54">
        <f>SUM(C39*14)</f>
        <v>84</v>
      </c>
      <c r="I39" s="54">
        <v>84</v>
      </c>
      <c r="J39" s="54">
        <v>75</v>
      </c>
      <c r="K39" s="16"/>
      <c r="L39" s="17">
        <f t="shared" si="0"/>
        <v>31</v>
      </c>
      <c r="M39" s="19">
        <v>24.996000000000002</v>
      </c>
      <c r="N39" s="60">
        <v>12</v>
      </c>
      <c r="O39" s="60">
        <v>30</v>
      </c>
      <c r="P39" s="17">
        <f t="shared" si="6"/>
        <v>0</v>
      </c>
      <c r="Q39" s="52">
        <v>20</v>
      </c>
      <c r="R39" s="52">
        <v>20</v>
      </c>
      <c r="S39" s="52">
        <v>20</v>
      </c>
      <c r="T39" s="21"/>
      <c r="U39" s="22">
        <f t="shared" si="1"/>
        <v>20</v>
      </c>
      <c r="V39" s="122">
        <f t="shared" si="2"/>
        <v>51</v>
      </c>
    </row>
    <row r="40" spans="1:22" ht="17.25" customHeight="1" thickBot="1" thickTop="1">
      <c r="A40">
        <v>39</v>
      </c>
      <c r="B40" s="12">
        <v>37</v>
      </c>
      <c r="C40" s="41">
        <v>6</v>
      </c>
      <c r="D40" s="61" t="s">
        <v>49</v>
      </c>
      <c r="E40" s="106">
        <f>SUM(C40*6+1)</f>
        <v>37</v>
      </c>
      <c r="F40" s="54">
        <f>SUM(C40*10)</f>
        <v>60</v>
      </c>
      <c r="G40" s="54">
        <f>SUM(C40*14)</f>
        <v>84</v>
      </c>
      <c r="H40" s="54">
        <f>SUM(C40*14)</f>
        <v>84</v>
      </c>
      <c r="I40" s="54">
        <f>SUM(C40*14)</f>
        <v>84</v>
      </c>
      <c r="J40" s="54">
        <v>84</v>
      </c>
      <c r="K40" s="16"/>
      <c r="L40" s="17">
        <f t="shared" si="0"/>
        <v>45</v>
      </c>
      <c r="M40" s="19">
        <v>24.996000000000002</v>
      </c>
      <c r="N40" s="19">
        <v>12</v>
      </c>
      <c r="O40" s="60">
        <v>30</v>
      </c>
      <c r="P40" s="17">
        <f t="shared" si="6"/>
        <v>0</v>
      </c>
      <c r="Q40" s="20">
        <v>20</v>
      </c>
      <c r="R40" s="20">
        <v>20</v>
      </c>
      <c r="S40" s="21">
        <v>20</v>
      </c>
      <c r="T40" s="187">
        <v>20</v>
      </c>
      <c r="U40" s="22">
        <f t="shared" si="1"/>
        <v>0</v>
      </c>
      <c r="V40" s="122">
        <f t="shared" si="2"/>
        <v>45</v>
      </c>
    </row>
    <row r="41" spans="1:22" ht="17.25" customHeight="1" thickBot="1" thickTop="1">
      <c r="A41">
        <v>40</v>
      </c>
      <c r="B41" s="12">
        <v>38</v>
      </c>
      <c r="C41" s="41">
        <v>7.2</v>
      </c>
      <c r="D41" s="133" t="s">
        <v>50</v>
      </c>
      <c r="E41" s="106">
        <v>44.2</v>
      </c>
      <c r="F41" s="54">
        <v>72</v>
      </c>
      <c r="G41" s="54">
        <v>100.8</v>
      </c>
      <c r="H41" s="54">
        <v>100.8</v>
      </c>
      <c r="I41" s="54">
        <v>100.8</v>
      </c>
      <c r="J41" s="54">
        <v>90</v>
      </c>
      <c r="K41" s="16"/>
      <c r="L41" s="17">
        <f t="shared" si="0"/>
        <v>64.79999999999995</v>
      </c>
      <c r="M41" s="60">
        <v>30</v>
      </c>
      <c r="N41" s="60">
        <v>12</v>
      </c>
      <c r="O41" s="60">
        <v>30</v>
      </c>
      <c r="P41" s="17">
        <f t="shared" si="6"/>
        <v>-0.004799999999988813</v>
      </c>
      <c r="Q41" s="52">
        <v>20</v>
      </c>
      <c r="R41" s="52">
        <v>20</v>
      </c>
      <c r="S41" s="52">
        <v>20</v>
      </c>
      <c r="T41" s="21"/>
      <c r="U41" s="22">
        <f t="shared" si="1"/>
        <v>20</v>
      </c>
      <c r="V41" s="122">
        <f t="shared" si="2"/>
        <v>84.79519999999997</v>
      </c>
    </row>
    <row r="42" spans="1:22" ht="17.25" customHeight="1" thickBot="1" thickTop="1">
      <c r="A42">
        <v>41</v>
      </c>
      <c r="B42" s="35">
        <v>39</v>
      </c>
      <c r="C42" s="160">
        <v>9.6</v>
      </c>
      <c r="D42" s="168" t="s">
        <v>51</v>
      </c>
      <c r="E42" s="106">
        <v>96</v>
      </c>
      <c r="F42" s="54">
        <v>134.4</v>
      </c>
      <c r="G42" s="163">
        <v>0</v>
      </c>
      <c r="H42" s="163">
        <v>0</v>
      </c>
      <c r="I42" s="163">
        <v>0</v>
      </c>
      <c r="J42" s="163">
        <v>0</v>
      </c>
      <c r="K42" s="16"/>
      <c r="L42" s="17">
        <f t="shared" si="0"/>
        <v>533.8000000000001</v>
      </c>
      <c r="M42" s="19">
        <v>25</v>
      </c>
      <c r="N42" s="19">
        <v>12</v>
      </c>
      <c r="O42" s="19">
        <v>0</v>
      </c>
      <c r="P42" s="17">
        <f t="shared" si="6"/>
        <v>44.9936</v>
      </c>
      <c r="Q42" s="21">
        <v>0</v>
      </c>
      <c r="R42" s="21">
        <v>0</v>
      </c>
      <c r="S42" s="21">
        <v>0</v>
      </c>
      <c r="T42" s="21"/>
      <c r="U42" s="22">
        <f t="shared" si="1"/>
        <v>80</v>
      </c>
      <c r="V42" s="186">
        <f t="shared" si="2"/>
        <v>658.7936000000001</v>
      </c>
    </row>
    <row r="43" spans="1:22" ht="17.25" customHeight="1" thickBot="1" thickTop="1">
      <c r="A43">
        <v>42</v>
      </c>
      <c r="B43" s="12">
        <v>40</v>
      </c>
      <c r="C43" s="41">
        <v>6</v>
      </c>
      <c r="D43" s="61" t="s">
        <v>52</v>
      </c>
      <c r="E43" s="15">
        <f>SUM(C43*6+1)</f>
        <v>37</v>
      </c>
      <c r="F43" s="16">
        <f>SUM(C43*10)</f>
        <v>60</v>
      </c>
      <c r="G43" s="16">
        <f>SUM(C43*14)</f>
        <v>84</v>
      </c>
      <c r="H43" s="54">
        <f>SUM(C43*14)</f>
        <v>84</v>
      </c>
      <c r="I43" s="16">
        <v>0</v>
      </c>
      <c r="J43" s="16">
        <v>0</v>
      </c>
      <c r="K43" s="16"/>
      <c r="L43" s="17">
        <f t="shared" si="0"/>
        <v>213</v>
      </c>
      <c r="M43" s="19">
        <v>24.996000000000002</v>
      </c>
      <c r="N43" s="19">
        <v>12</v>
      </c>
      <c r="O43" s="19">
        <v>0</v>
      </c>
      <c r="P43" s="17">
        <f t="shared" si="6"/>
        <v>30.000000000000007</v>
      </c>
      <c r="Q43" s="52">
        <v>20</v>
      </c>
      <c r="R43" s="21">
        <v>0</v>
      </c>
      <c r="S43" s="21">
        <v>0</v>
      </c>
      <c r="T43" s="21"/>
      <c r="U43" s="22">
        <f t="shared" si="1"/>
        <v>60</v>
      </c>
      <c r="V43" s="122">
        <f t="shared" si="2"/>
        <v>303</v>
      </c>
    </row>
    <row r="44" spans="1:22" ht="17.25" customHeight="1" thickBot="1" thickTop="1">
      <c r="A44">
        <v>43</v>
      </c>
      <c r="B44" s="169">
        <v>41</v>
      </c>
      <c r="C44" s="170">
        <v>6</v>
      </c>
      <c r="D44" s="171" t="s">
        <v>53</v>
      </c>
      <c r="E44" s="106">
        <v>37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"/>
      <c r="L44" s="17">
        <f t="shared" si="0"/>
        <v>441</v>
      </c>
      <c r="M44" s="60">
        <v>24.996000000000002</v>
      </c>
      <c r="N44" s="60">
        <v>12</v>
      </c>
      <c r="O44" s="19">
        <v>0</v>
      </c>
      <c r="P44" s="17">
        <f t="shared" si="6"/>
        <v>30.000000000000007</v>
      </c>
      <c r="Q44" s="21">
        <v>0</v>
      </c>
      <c r="R44" s="21">
        <v>0</v>
      </c>
      <c r="S44" s="21">
        <v>0</v>
      </c>
      <c r="T44" s="187">
        <v>20</v>
      </c>
      <c r="U44" s="22">
        <f t="shared" si="1"/>
        <v>60</v>
      </c>
      <c r="V44" s="186">
        <f t="shared" si="2"/>
        <v>531</v>
      </c>
    </row>
    <row r="45" spans="1:22" ht="17.25" customHeight="1" thickBot="1" thickTop="1">
      <c r="A45">
        <v>44</v>
      </c>
      <c r="B45" s="12">
        <v>42</v>
      </c>
      <c r="C45" s="33">
        <v>9.59</v>
      </c>
      <c r="D45" s="68" t="s">
        <v>54</v>
      </c>
      <c r="E45" s="106">
        <v>95.9</v>
      </c>
      <c r="F45" s="54">
        <v>134.4</v>
      </c>
      <c r="G45" s="54">
        <v>137.06</v>
      </c>
      <c r="H45" s="54">
        <v>134.26</v>
      </c>
      <c r="I45" s="54">
        <f>SUM(C45*14)</f>
        <v>134.26</v>
      </c>
      <c r="J45" s="27">
        <v>119.87</v>
      </c>
      <c r="K45" s="16"/>
      <c r="L45" s="17">
        <f t="shared" si="0"/>
        <v>7.654999999999973</v>
      </c>
      <c r="M45" s="19">
        <v>25</v>
      </c>
      <c r="N45" s="60">
        <v>12</v>
      </c>
      <c r="O45" s="60">
        <v>30</v>
      </c>
      <c r="P45" s="17">
        <f t="shared" si="6"/>
        <v>14.951940000000008</v>
      </c>
      <c r="Q45" s="52">
        <v>20</v>
      </c>
      <c r="R45" s="21">
        <v>0</v>
      </c>
      <c r="S45" s="20">
        <v>20</v>
      </c>
      <c r="T45" s="187">
        <v>20</v>
      </c>
      <c r="U45" s="22">
        <f t="shared" si="1"/>
        <v>20</v>
      </c>
      <c r="V45" s="122">
        <f t="shared" si="2"/>
        <v>42.60693999999998</v>
      </c>
    </row>
    <row r="46" spans="1:22" ht="17.25" customHeight="1" thickBot="1" thickTop="1">
      <c r="A46">
        <v>45</v>
      </c>
      <c r="B46" s="172">
        <v>43</v>
      </c>
      <c r="C46" s="173">
        <v>6</v>
      </c>
      <c r="D46" s="171" t="s">
        <v>53</v>
      </c>
      <c r="E46" s="106">
        <v>37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"/>
      <c r="L46" s="17">
        <f t="shared" si="0"/>
        <v>441</v>
      </c>
      <c r="M46" s="19">
        <v>24.996000000000002</v>
      </c>
      <c r="N46" s="19">
        <v>12</v>
      </c>
      <c r="O46" s="19">
        <v>0</v>
      </c>
      <c r="P46" s="17">
        <f t="shared" si="6"/>
        <v>30.000000000000007</v>
      </c>
      <c r="Q46" s="44"/>
      <c r="R46" s="44"/>
      <c r="S46" s="44"/>
      <c r="T46" s="125"/>
      <c r="U46" s="22"/>
      <c r="V46" s="186">
        <f t="shared" si="2"/>
        <v>471</v>
      </c>
    </row>
    <row r="47" spans="1:22" ht="17.25" customHeight="1" thickBot="1" thickTop="1">
      <c r="A47">
        <v>46</v>
      </c>
      <c r="B47" s="12">
        <v>44</v>
      </c>
      <c r="C47" s="50">
        <v>6</v>
      </c>
      <c r="D47" s="71" t="s">
        <v>55</v>
      </c>
      <c r="E47" s="106">
        <v>30</v>
      </c>
      <c r="F47" s="54">
        <v>42</v>
      </c>
      <c r="G47" s="54">
        <f>42</f>
        <v>42</v>
      </c>
      <c r="H47" s="54">
        <f>42</f>
        <v>42</v>
      </c>
      <c r="I47" s="54">
        <f>42+42</f>
        <v>84</v>
      </c>
      <c r="J47" s="27">
        <f>37.5+37.5</f>
        <v>75</v>
      </c>
      <c r="K47" s="54">
        <f>27+41.8</f>
        <v>68.8</v>
      </c>
      <c r="L47" s="17">
        <f t="shared" si="0"/>
        <v>94.19999999999999</v>
      </c>
      <c r="M47" s="60">
        <v>31.25</v>
      </c>
      <c r="N47" s="60">
        <v>12</v>
      </c>
      <c r="O47" s="60">
        <v>15</v>
      </c>
      <c r="P47" s="17">
        <f t="shared" si="6"/>
        <v>8.74600000000001</v>
      </c>
      <c r="Q47" s="134"/>
      <c r="R47" s="134"/>
      <c r="S47" s="134"/>
      <c r="T47" s="134"/>
      <c r="U47" s="22"/>
      <c r="V47" s="122">
        <f t="shared" si="2"/>
        <v>102.946</v>
      </c>
    </row>
    <row r="48" spans="1:22" ht="17.25" customHeight="1" thickBot="1" thickTop="1">
      <c r="A48">
        <v>47</v>
      </c>
      <c r="B48" s="12">
        <v>45</v>
      </c>
      <c r="C48" s="41">
        <v>6</v>
      </c>
      <c r="D48" s="51" t="s">
        <v>56</v>
      </c>
      <c r="E48" s="106">
        <f>SUM(C48*6+1)</f>
        <v>37</v>
      </c>
      <c r="F48" s="54">
        <f>SUM(C48*10)</f>
        <v>60</v>
      </c>
      <c r="G48" s="54">
        <f>SUM(C48*14)</f>
        <v>84</v>
      </c>
      <c r="H48" s="54">
        <f>SUM(C48*14)</f>
        <v>84</v>
      </c>
      <c r="I48" s="54">
        <f>SUM(C48*14)</f>
        <v>84</v>
      </c>
      <c r="J48" s="54">
        <v>75</v>
      </c>
      <c r="K48" s="16"/>
      <c r="L48" s="17">
        <f t="shared" si="0"/>
        <v>54</v>
      </c>
      <c r="M48" s="19">
        <v>24.996000000000002</v>
      </c>
      <c r="N48" s="60">
        <v>12</v>
      </c>
      <c r="O48" s="19">
        <v>0</v>
      </c>
      <c r="P48" s="17">
        <f t="shared" si="6"/>
        <v>30.000000000000007</v>
      </c>
      <c r="Q48" s="20">
        <v>20</v>
      </c>
      <c r="R48" s="21">
        <v>20</v>
      </c>
      <c r="S48" s="20">
        <v>20</v>
      </c>
      <c r="T48" s="129"/>
      <c r="U48" s="22">
        <f t="shared" si="1"/>
        <v>20</v>
      </c>
      <c r="V48" s="122">
        <f t="shared" si="2"/>
        <v>104</v>
      </c>
    </row>
    <row r="49" spans="1:22" ht="17.25" customHeight="1" thickBot="1" thickTop="1">
      <c r="A49">
        <v>48</v>
      </c>
      <c r="B49" s="12" t="s">
        <v>57</v>
      </c>
      <c r="C49" s="41">
        <v>6</v>
      </c>
      <c r="D49" s="51" t="s">
        <v>56</v>
      </c>
      <c r="E49" s="106">
        <f>SUM(C49*6+1)</f>
        <v>37</v>
      </c>
      <c r="F49" s="54">
        <f>SUM(C49*10)</f>
        <v>60</v>
      </c>
      <c r="G49" s="54">
        <f>SUM(C49*14)</f>
        <v>84</v>
      </c>
      <c r="H49" s="54">
        <f>SUM(C49*14)</f>
        <v>84</v>
      </c>
      <c r="I49" s="54">
        <f>SUM(C49*14)</f>
        <v>84</v>
      </c>
      <c r="J49" s="54">
        <v>75</v>
      </c>
      <c r="K49" s="16"/>
      <c r="L49" s="17">
        <f t="shared" si="0"/>
        <v>54</v>
      </c>
      <c r="M49" s="19">
        <v>24.996000000000002</v>
      </c>
      <c r="N49" s="60">
        <v>12</v>
      </c>
      <c r="O49" s="19">
        <v>0</v>
      </c>
      <c r="P49" s="17">
        <f t="shared" si="6"/>
        <v>30.000000000000007</v>
      </c>
      <c r="Q49" s="44"/>
      <c r="R49" s="44"/>
      <c r="S49" s="44"/>
      <c r="T49" s="125"/>
      <c r="U49" s="22"/>
      <c r="V49" s="122">
        <f t="shared" si="2"/>
        <v>84</v>
      </c>
    </row>
    <row r="50" spans="1:22" ht="17.25" customHeight="1" thickBot="1" thickTop="1">
      <c r="A50">
        <v>49</v>
      </c>
      <c r="B50" s="12">
        <v>46</v>
      </c>
      <c r="C50" s="41">
        <v>6</v>
      </c>
      <c r="D50" s="51" t="s">
        <v>58</v>
      </c>
      <c r="E50" s="106">
        <f>38-1</f>
        <v>37</v>
      </c>
      <c r="F50" s="54">
        <f>84-24</f>
        <v>60</v>
      </c>
      <c r="G50" s="54">
        <f>SUM(C50*14)</f>
        <v>84</v>
      </c>
      <c r="H50" s="54">
        <f>SUM(C50*14)</f>
        <v>84</v>
      </c>
      <c r="I50" s="54">
        <f>SUM(C50*14)</f>
        <v>84</v>
      </c>
      <c r="J50" s="54">
        <v>75</v>
      </c>
      <c r="K50" s="54">
        <v>54</v>
      </c>
      <c r="L50" s="17">
        <f t="shared" si="0"/>
        <v>0</v>
      </c>
      <c r="M50" s="60">
        <v>24.996000000000002</v>
      </c>
      <c r="N50" s="60">
        <v>12</v>
      </c>
      <c r="O50" s="60">
        <v>30</v>
      </c>
      <c r="P50" s="17">
        <f t="shared" si="6"/>
        <v>0</v>
      </c>
      <c r="Q50" s="52">
        <v>20</v>
      </c>
      <c r="R50" s="21">
        <v>20</v>
      </c>
      <c r="S50" s="52">
        <v>20</v>
      </c>
      <c r="T50" s="52">
        <v>20</v>
      </c>
      <c r="U50" s="22">
        <f t="shared" si="1"/>
        <v>0</v>
      </c>
      <c r="V50" s="122">
        <f t="shared" si="2"/>
        <v>0</v>
      </c>
    </row>
    <row r="51" spans="1:22" ht="17.25" customHeight="1" thickBot="1" thickTop="1">
      <c r="A51">
        <v>50</v>
      </c>
      <c r="B51" s="12">
        <v>47</v>
      </c>
      <c r="C51" s="41">
        <v>6</v>
      </c>
      <c r="D51" s="51" t="s">
        <v>59</v>
      </c>
      <c r="E51" s="106">
        <v>60</v>
      </c>
      <c r="F51" s="54">
        <v>84</v>
      </c>
      <c r="G51" s="54">
        <f>SUM(C51*14)</f>
        <v>84</v>
      </c>
      <c r="H51" s="54">
        <f>SUM(C51*14)</f>
        <v>84</v>
      </c>
      <c r="I51" s="54">
        <v>84</v>
      </c>
      <c r="J51" s="54">
        <v>28</v>
      </c>
      <c r="K51" s="16"/>
      <c r="L51" s="17">
        <f t="shared" si="0"/>
        <v>54</v>
      </c>
      <c r="M51" s="60">
        <v>24.996000000000002</v>
      </c>
      <c r="N51" s="60">
        <v>12</v>
      </c>
      <c r="O51" s="60">
        <v>30</v>
      </c>
      <c r="P51" s="17">
        <f t="shared" si="6"/>
        <v>0</v>
      </c>
      <c r="Q51" s="21">
        <v>20</v>
      </c>
      <c r="R51" s="20">
        <v>20</v>
      </c>
      <c r="S51" s="20">
        <v>20</v>
      </c>
      <c r="T51" s="21"/>
      <c r="U51" s="22">
        <f t="shared" si="1"/>
        <v>20</v>
      </c>
      <c r="V51" s="122">
        <f t="shared" si="2"/>
        <v>74</v>
      </c>
    </row>
    <row r="52" spans="1:22" ht="17.25" customHeight="1" thickBot="1" thickTop="1">
      <c r="A52">
        <v>51</v>
      </c>
      <c r="B52" s="12">
        <v>48</v>
      </c>
      <c r="C52" s="41">
        <v>6</v>
      </c>
      <c r="D52" s="51" t="s">
        <v>60</v>
      </c>
      <c r="E52" s="106">
        <v>37</v>
      </c>
      <c r="F52" s="54">
        <v>60</v>
      </c>
      <c r="G52" s="54">
        <v>84</v>
      </c>
      <c r="H52" s="54">
        <v>84</v>
      </c>
      <c r="I52" s="54">
        <v>84</v>
      </c>
      <c r="J52" s="54">
        <v>75</v>
      </c>
      <c r="K52" s="16"/>
      <c r="L52" s="17">
        <f t="shared" si="0"/>
        <v>54</v>
      </c>
      <c r="M52" s="60">
        <v>25</v>
      </c>
      <c r="N52" s="60">
        <v>12</v>
      </c>
      <c r="O52" s="60">
        <v>30</v>
      </c>
      <c r="P52" s="17">
        <f t="shared" si="6"/>
        <v>-0.003999999999990678</v>
      </c>
      <c r="Q52" s="52">
        <v>20</v>
      </c>
      <c r="R52" s="52">
        <v>20</v>
      </c>
      <c r="S52" s="52">
        <v>20</v>
      </c>
      <c r="T52" s="21"/>
      <c r="U52" s="22">
        <f t="shared" si="1"/>
        <v>20</v>
      </c>
      <c r="V52" s="122">
        <f t="shared" si="2"/>
        <v>73.99600000000001</v>
      </c>
    </row>
    <row r="53" spans="1:22" ht="17.25" customHeight="1" thickBot="1" thickTop="1">
      <c r="A53">
        <v>52</v>
      </c>
      <c r="B53" s="12">
        <v>49</v>
      </c>
      <c r="C53" s="41">
        <v>6</v>
      </c>
      <c r="D53" s="51" t="s">
        <v>61</v>
      </c>
      <c r="E53" s="106">
        <v>60</v>
      </c>
      <c r="F53" s="54">
        <v>84</v>
      </c>
      <c r="G53" s="54">
        <f aca="true" t="shared" si="7" ref="G53:G77">SUM(C53*14)</f>
        <v>84</v>
      </c>
      <c r="H53" s="54">
        <f aca="true" t="shared" si="8" ref="H53:H77">SUM(C53*14)</f>
        <v>84</v>
      </c>
      <c r="I53" s="54">
        <v>84</v>
      </c>
      <c r="J53" s="54">
        <v>28</v>
      </c>
      <c r="K53" s="16"/>
      <c r="L53" s="17">
        <f t="shared" si="0"/>
        <v>54</v>
      </c>
      <c r="M53" s="60">
        <v>24.996000000000002</v>
      </c>
      <c r="N53" s="60">
        <v>12</v>
      </c>
      <c r="O53" s="60">
        <v>30</v>
      </c>
      <c r="P53" s="17">
        <f t="shared" si="6"/>
        <v>0</v>
      </c>
      <c r="Q53" s="21">
        <v>20</v>
      </c>
      <c r="R53" s="20">
        <v>20</v>
      </c>
      <c r="S53" s="20">
        <v>20</v>
      </c>
      <c r="T53" s="187">
        <v>20</v>
      </c>
      <c r="U53" s="22">
        <f t="shared" si="1"/>
        <v>0</v>
      </c>
      <c r="V53" s="122">
        <f t="shared" si="2"/>
        <v>54</v>
      </c>
    </row>
    <row r="54" spans="1:22" ht="17.25" customHeight="1" thickBot="1" thickTop="1">
      <c r="A54">
        <v>53</v>
      </c>
      <c r="B54" s="12">
        <v>50</v>
      </c>
      <c r="C54" s="41">
        <v>6</v>
      </c>
      <c r="D54" s="51" t="s">
        <v>62</v>
      </c>
      <c r="E54" s="106">
        <v>38</v>
      </c>
      <c r="F54" s="54">
        <f>SUM(C54*10)</f>
        <v>60</v>
      </c>
      <c r="G54" s="54">
        <f t="shared" si="7"/>
        <v>84</v>
      </c>
      <c r="H54" s="54">
        <f t="shared" si="8"/>
        <v>84</v>
      </c>
      <c r="I54" s="54">
        <f aca="true" t="shared" si="9" ref="I54:I77">SUM(C54*14)</f>
        <v>84</v>
      </c>
      <c r="J54" s="16">
        <v>0</v>
      </c>
      <c r="K54" s="16"/>
      <c r="L54" s="17">
        <f t="shared" si="0"/>
        <v>128</v>
      </c>
      <c r="M54" s="19">
        <v>24.996000000000002</v>
      </c>
      <c r="N54" s="19">
        <v>12</v>
      </c>
      <c r="O54" s="60">
        <v>30</v>
      </c>
      <c r="P54" s="17">
        <f t="shared" si="6"/>
        <v>0</v>
      </c>
      <c r="Q54" s="20">
        <v>20</v>
      </c>
      <c r="R54" s="20">
        <v>20</v>
      </c>
      <c r="S54" s="20">
        <v>20</v>
      </c>
      <c r="T54" s="187">
        <v>20</v>
      </c>
      <c r="U54" s="22">
        <f t="shared" si="1"/>
        <v>0</v>
      </c>
      <c r="V54" s="122">
        <f t="shared" si="2"/>
        <v>128</v>
      </c>
    </row>
    <row r="55" spans="1:22" ht="17.25" customHeight="1" thickBot="1" thickTop="1">
      <c r="A55">
        <v>54</v>
      </c>
      <c r="B55" s="12">
        <v>51</v>
      </c>
      <c r="C55" s="41">
        <v>6</v>
      </c>
      <c r="D55" s="51" t="s">
        <v>63</v>
      </c>
      <c r="E55" s="106">
        <v>38</v>
      </c>
      <c r="F55" s="54">
        <f>SUM(C55*10)</f>
        <v>60</v>
      </c>
      <c r="G55" s="54">
        <f t="shared" si="7"/>
        <v>84</v>
      </c>
      <c r="H55" s="54">
        <f t="shared" si="8"/>
        <v>84</v>
      </c>
      <c r="I55" s="54">
        <f t="shared" si="9"/>
        <v>84</v>
      </c>
      <c r="J55" s="16">
        <v>0</v>
      </c>
      <c r="K55" s="16"/>
      <c r="L55" s="17">
        <f t="shared" si="0"/>
        <v>128</v>
      </c>
      <c r="M55" s="19">
        <v>24.996000000000002</v>
      </c>
      <c r="N55" s="19">
        <v>12</v>
      </c>
      <c r="O55" s="60">
        <v>30</v>
      </c>
      <c r="P55" s="17">
        <f t="shared" si="6"/>
        <v>0</v>
      </c>
      <c r="Q55" s="21">
        <v>0</v>
      </c>
      <c r="R55" s="73">
        <v>20</v>
      </c>
      <c r="S55" s="20">
        <v>20</v>
      </c>
      <c r="T55" s="187">
        <v>20</v>
      </c>
      <c r="U55" s="22">
        <f t="shared" si="1"/>
        <v>20</v>
      </c>
      <c r="V55" s="122">
        <f t="shared" si="2"/>
        <v>148</v>
      </c>
    </row>
    <row r="56" spans="1:22" ht="17.25" customHeight="1" thickBot="1" thickTop="1">
      <c r="A56">
        <v>55</v>
      </c>
      <c r="B56" s="12">
        <v>52</v>
      </c>
      <c r="C56" s="41">
        <v>6</v>
      </c>
      <c r="D56" s="51" t="s">
        <v>64</v>
      </c>
      <c r="E56" s="106">
        <v>38</v>
      </c>
      <c r="F56" s="54">
        <v>84</v>
      </c>
      <c r="G56" s="54">
        <f t="shared" si="7"/>
        <v>84</v>
      </c>
      <c r="H56" s="54">
        <f t="shared" si="8"/>
        <v>84</v>
      </c>
      <c r="I56" s="54">
        <f t="shared" si="9"/>
        <v>84</v>
      </c>
      <c r="J56" s="54">
        <v>13.9</v>
      </c>
      <c r="K56" s="16"/>
      <c r="L56" s="17">
        <f t="shared" si="0"/>
        <v>90.10000000000002</v>
      </c>
      <c r="M56" s="60">
        <v>24.996000000000002</v>
      </c>
      <c r="N56" s="60">
        <v>12</v>
      </c>
      <c r="O56" s="60">
        <v>30</v>
      </c>
      <c r="P56" s="17">
        <f t="shared" si="6"/>
        <v>0</v>
      </c>
      <c r="Q56" s="20">
        <v>20</v>
      </c>
      <c r="R56" s="20">
        <v>20</v>
      </c>
      <c r="S56" s="20">
        <v>20</v>
      </c>
      <c r="T56" s="187">
        <v>20</v>
      </c>
      <c r="U56" s="22">
        <f t="shared" si="1"/>
        <v>0</v>
      </c>
      <c r="V56" s="122">
        <f t="shared" si="2"/>
        <v>90.10000000000002</v>
      </c>
    </row>
    <row r="57" spans="1:22" ht="17.25" customHeight="1" thickBot="1" thickTop="1">
      <c r="A57">
        <v>56</v>
      </c>
      <c r="B57" s="12">
        <v>53</v>
      </c>
      <c r="C57" s="41">
        <v>6</v>
      </c>
      <c r="D57" s="51" t="s">
        <v>62</v>
      </c>
      <c r="E57" s="106">
        <v>38</v>
      </c>
      <c r="F57" s="54">
        <f>SUM(C57*10)</f>
        <v>60</v>
      </c>
      <c r="G57" s="54">
        <f t="shared" si="7"/>
        <v>84</v>
      </c>
      <c r="H57" s="54">
        <f t="shared" si="8"/>
        <v>84</v>
      </c>
      <c r="I57" s="54">
        <f t="shared" si="9"/>
        <v>84</v>
      </c>
      <c r="J57" s="16">
        <v>0</v>
      </c>
      <c r="K57" s="16"/>
      <c r="L57" s="17">
        <f t="shared" si="0"/>
        <v>128</v>
      </c>
      <c r="M57" s="19">
        <v>24.996000000000002</v>
      </c>
      <c r="N57" s="19">
        <v>12</v>
      </c>
      <c r="O57" s="60">
        <v>30</v>
      </c>
      <c r="P57" s="17">
        <f t="shared" si="6"/>
        <v>0</v>
      </c>
      <c r="Q57" s="44"/>
      <c r="R57" s="44"/>
      <c r="S57" s="44"/>
      <c r="T57" s="125"/>
      <c r="U57" s="22"/>
      <c r="V57" s="122">
        <f t="shared" si="2"/>
        <v>128</v>
      </c>
    </row>
    <row r="58" spans="1:22" ht="17.25" customHeight="1" thickBot="1" thickTop="1">
      <c r="A58">
        <v>57</v>
      </c>
      <c r="B58" s="12">
        <v>54</v>
      </c>
      <c r="C58" s="41">
        <v>6</v>
      </c>
      <c r="D58" s="51" t="s">
        <v>65</v>
      </c>
      <c r="E58" s="15">
        <v>38</v>
      </c>
      <c r="F58" s="54">
        <f>SUM(C58*10)</f>
        <v>60</v>
      </c>
      <c r="G58" s="54">
        <f t="shared" si="7"/>
        <v>84</v>
      </c>
      <c r="H58" s="54">
        <f t="shared" si="8"/>
        <v>84</v>
      </c>
      <c r="I58" s="54">
        <f t="shared" si="9"/>
        <v>84</v>
      </c>
      <c r="J58" s="27">
        <f>SUM(C58*12.5)</f>
        <v>75</v>
      </c>
      <c r="K58" s="16"/>
      <c r="L58" s="17">
        <f t="shared" si="0"/>
        <v>53</v>
      </c>
      <c r="M58" s="19">
        <v>24.996000000000002</v>
      </c>
      <c r="N58" s="19">
        <v>12</v>
      </c>
      <c r="O58" s="60">
        <v>30</v>
      </c>
      <c r="P58" s="17">
        <f t="shared" si="6"/>
        <v>0</v>
      </c>
      <c r="Q58" s="21">
        <v>20</v>
      </c>
      <c r="R58" s="21">
        <v>20</v>
      </c>
      <c r="S58" s="20">
        <v>20</v>
      </c>
      <c r="T58" s="187">
        <v>20</v>
      </c>
      <c r="U58" s="22">
        <f t="shared" si="1"/>
        <v>0</v>
      </c>
      <c r="V58" s="122">
        <f t="shared" si="2"/>
        <v>53</v>
      </c>
    </row>
    <row r="59" spans="1:22" ht="17.25" customHeight="1" thickBot="1" thickTop="1">
      <c r="A59">
        <v>58</v>
      </c>
      <c r="B59" s="12">
        <v>55</v>
      </c>
      <c r="C59" s="41">
        <v>6</v>
      </c>
      <c r="D59" s="51" t="s">
        <v>66</v>
      </c>
      <c r="E59" s="106">
        <f aca="true" t="shared" si="10" ref="E59:E77">SUM(C59*6+1)</f>
        <v>37</v>
      </c>
      <c r="F59" s="54">
        <f>84-24</f>
        <v>60</v>
      </c>
      <c r="G59" s="54">
        <f t="shared" si="7"/>
        <v>84</v>
      </c>
      <c r="H59" s="54">
        <f t="shared" si="8"/>
        <v>84</v>
      </c>
      <c r="I59" s="54">
        <f t="shared" si="9"/>
        <v>84</v>
      </c>
      <c r="J59" s="54">
        <v>75</v>
      </c>
      <c r="K59" s="16"/>
      <c r="L59" s="17">
        <f t="shared" si="0"/>
        <v>54</v>
      </c>
      <c r="M59" s="60">
        <v>24.996000000000002</v>
      </c>
      <c r="N59" s="60">
        <v>12</v>
      </c>
      <c r="O59" s="60">
        <v>30</v>
      </c>
      <c r="P59" s="17">
        <f t="shared" si="6"/>
        <v>0</v>
      </c>
      <c r="Q59" s="44"/>
      <c r="R59" s="44"/>
      <c r="S59" s="44"/>
      <c r="T59" s="125"/>
      <c r="U59" s="22"/>
      <c r="V59" s="122">
        <f t="shared" si="2"/>
        <v>54</v>
      </c>
    </row>
    <row r="60" spans="1:22" ht="17.25" customHeight="1" thickBot="1" thickTop="1">
      <c r="A60">
        <v>59</v>
      </c>
      <c r="B60" s="12">
        <v>56</v>
      </c>
      <c r="C60" s="41">
        <v>6</v>
      </c>
      <c r="D60" s="51" t="s">
        <v>67</v>
      </c>
      <c r="E60" s="15">
        <v>38</v>
      </c>
      <c r="F60" s="54">
        <f aca="true" t="shared" si="11" ref="F60:F77">SUM(C60*10)</f>
        <v>60</v>
      </c>
      <c r="G60" s="54">
        <f t="shared" si="7"/>
        <v>84</v>
      </c>
      <c r="H60" s="54">
        <f t="shared" si="8"/>
        <v>84</v>
      </c>
      <c r="I60" s="54">
        <f t="shared" si="9"/>
        <v>84</v>
      </c>
      <c r="J60" s="27">
        <f>SUM(C60*12.5)</f>
        <v>75</v>
      </c>
      <c r="K60" s="16"/>
      <c r="L60" s="17">
        <f t="shared" si="0"/>
        <v>53</v>
      </c>
      <c r="M60" s="19">
        <v>24.996000000000002</v>
      </c>
      <c r="N60" s="19">
        <v>12</v>
      </c>
      <c r="O60" s="60">
        <v>30</v>
      </c>
      <c r="P60" s="17">
        <f t="shared" si="6"/>
        <v>0</v>
      </c>
      <c r="Q60" s="52">
        <v>20</v>
      </c>
      <c r="R60" s="20">
        <v>20</v>
      </c>
      <c r="S60" s="20">
        <v>20</v>
      </c>
      <c r="T60" s="187">
        <v>20</v>
      </c>
      <c r="U60" s="22">
        <f t="shared" si="1"/>
        <v>0</v>
      </c>
      <c r="V60" s="122">
        <f t="shared" si="2"/>
        <v>53</v>
      </c>
    </row>
    <row r="61" spans="1:22" ht="17.25" customHeight="1" thickBot="1" thickTop="1">
      <c r="A61">
        <v>60</v>
      </c>
      <c r="B61" s="12">
        <v>57</v>
      </c>
      <c r="C61" s="41">
        <v>6</v>
      </c>
      <c r="D61" s="51" t="s">
        <v>66</v>
      </c>
      <c r="E61" s="106">
        <f t="shared" si="10"/>
        <v>37</v>
      </c>
      <c r="F61" s="54">
        <f>84-24</f>
        <v>60</v>
      </c>
      <c r="G61" s="54">
        <f t="shared" si="7"/>
        <v>84</v>
      </c>
      <c r="H61" s="54">
        <f t="shared" si="8"/>
        <v>84</v>
      </c>
      <c r="I61" s="54">
        <f t="shared" si="9"/>
        <v>84</v>
      </c>
      <c r="J61" s="54">
        <v>75</v>
      </c>
      <c r="K61" s="16"/>
      <c r="L61" s="17">
        <f t="shared" si="0"/>
        <v>54</v>
      </c>
      <c r="M61" s="60">
        <v>24.996000000000002</v>
      </c>
      <c r="N61" s="60">
        <v>12</v>
      </c>
      <c r="O61" s="60">
        <v>30</v>
      </c>
      <c r="P61" s="17">
        <f t="shared" si="6"/>
        <v>0</v>
      </c>
      <c r="Q61" s="20">
        <v>20</v>
      </c>
      <c r="R61" s="52">
        <v>20</v>
      </c>
      <c r="S61" s="52">
        <v>20</v>
      </c>
      <c r="T61" s="21"/>
      <c r="U61" s="22">
        <f t="shared" si="1"/>
        <v>20</v>
      </c>
      <c r="V61" s="122">
        <f t="shared" si="2"/>
        <v>74</v>
      </c>
    </row>
    <row r="62" spans="1:22" ht="17.25" customHeight="1" thickBot="1" thickTop="1">
      <c r="A62">
        <v>61</v>
      </c>
      <c r="B62" s="12">
        <v>58</v>
      </c>
      <c r="C62" s="41">
        <v>6</v>
      </c>
      <c r="D62" s="51" t="s">
        <v>68</v>
      </c>
      <c r="E62" s="106">
        <v>38</v>
      </c>
      <c r="F62" s="54">
        <f t="shared" si="11"/>
        <v>60</v>
      </c>
      <c r="G62" s="54">
        <f t="shared" si="7"/>
        <v>84</v>
      </c>
      <c r="H62" s="54">
        <f t="shared" si="8"/>
        <v>84</v>
      </c>
      <c r="I62" s="54">
        <f t="shared" si="9"/>
        <v>84</v>
      </c>
      <c r="J62" s="54">
        <v>74</v>
      </c>
      <c r="K62" s="16"/>
      <c r="L62" s="17">
        <f t="shared" si="0"/>
        <v>54</v>
      </c>
      <c r="M62" s="19">
        <v>24.996000000000002</v>
      </c>
      <c r="N62" s="19">
        <v>12</v>
      </c>
      <c r="O62" s="60">
        <v>30</v>
      </c>
      <c r="P62" s="17">
        <f t="shared" si="6"/>
        <v>0</v>
      </c>
      <c r="Q62" s="20">
        <v>20</v>
      </c>
      <c r="R62" s="20">
        <v>20</v>
      </c>
      <c r="S62" s="21">
        <v>0</v>
      </c>
      <c r="T62" s="21"/>
      <c r="U62" s="22">
        <f t="shared" si="1"/>
        <v>40</v>
      </c>
      <c r="V62" s="122">
        <f t="shared" si="2"/>
        <v>94</v>
      </c>
    </row>
    <row r="63" spans="1:22" ht="17.25" customHeight="1" thickBot="1" thickTop="1">
      <c r="A63">
        <v>62</v>
      </c>
      <c r="B63" s="12">
        <v>59</v>
      </c>
      <c r="C63" s="41">
        <v>6</v>
      </c>
      <c r="D63" s="51" t="s">
        <v>69</v>
      </c>
      <c r="E63" s="15">
        <v>38</v>
      </c>
      <c r="F63" s="16">
        <f t="shared" si="11"/>
        <v>60</v>
      </c>
      <c r="G63" s="16">
        <f t="shared" si="7"/>
        <v>84</v>
      </c>
      <c r="H63" s="16">
        <f t="shared" si="8"/>
        <v>84</v>
      </c>
      <c r="I63" s="16">
        <f t="shared" si="9"/>
        <v>84</v>
      </c>
      <c r="J63" s="16">
        <v>0</v>
      </c>
      <c r="K63" s="16"/>
      <c r="L63" s="17">
        <f t="shared" si="0"/>
        <v>128</v>
      </c>
      <c r="M63" s="19">
        <v>24.996000000000002</v>
      </c>
      <c r="N63" s="19">
        <v>12</v>
      </c>
      <c r="O63" s="19">
        <v>30</v>
      </c>
      <c r="P63" s="17">
        <f t="shared" si="6"/>
        <v>0</v>
      </c>
      <c r="Q63" s="21">
        <v>20</v>
      </c>
      <c r="R63" s="21">
        <v>20</v>
      </c>
      <c r="S63" s="21">
        <v>20</v>
      </c>
      <c r="T63" s="21"/>
      <c r="U63" s="22">
        <f t="shared" si="1"/>
        <v>20</v>
      </c>
      <c r="V63" s="122">
        <f t="shared" si="2"/>
        <v>148</v>
      </c>
    </row>
    <row r="64" spans="1:22" ht="17.25" customHeight="1" thickBot="1" thickTop="1">
      <c r="A64">
        <v>63</v>
      </c>
      <c r="B64" s="12">
        <v>60</v>
      </c>
      <c r="C64" s="41">
        <v>6</v>
      </c>
      <c r="D64" s="51" t="s">
        <v>70</v>
      </c>
      <c r="E64" s="106">
        <v>38</v>
      </c>
      <c r="F64" s="54">
        <f t="shared" si="11"/>
        <v>60</v>
      </c>
      <c r="G64" s="54">
        <f t="shared" si="7"/>
        <v>84</v>
      </c>
      <c r="H64" s="54">
        <f t="shared" si="8"/>
        <v>84</v>
      </c>
      <c r="I64" s="54">
        <f t="shared" si="9"/>
        <v>84</v>
      </c>
      <c r="J64" s="54">
        <f>75-1</f>
        <v>74</v>
      </c>
      <c r="K64" s="16"/>
      <c r="L64" s="17">
        <f t="shared" si="0"/>
        <v>54</v>
      </c>
      <c r="M64" s="19">
        <v>24.996000000000002</v>
      </c>
      <c r="N64" s="19">
        <v>12</v>
      </c>
      <c r="O64" s="60">
        <v>30</v>
      </c>
      <c r="P64" s="17">
        <f t="shared" si="6"/>
        <v>0</v>
      </c>
      <c r="Q64" s="52">
        <v>20</v>
      </c>
      <c r="R64" s="20">
        <v>20</v>
      </c>
      <c r="S64" s="20">
        <v>20</v>
      </c>
      <c r="T64" s="187">
        <v>20</v>
      </c>
      <c r="U64" s="22">
        <f t="shared" si="1"/>
        <v>0</v>
      </c>
      <c r="V64" s="122">
        <f t="shared" si="2"/>
        <v>54</v>
      </c>
    </row>
    <row r="65" spans="1:22" ht="17.25" customHeight="1" thickBot="1" thickTop="1">
      <c r="A65">
        <v>64</v>
      </c>
      <c r="B65" s="12">
        <v>61</v>
      </c>
      <c r="C65" s="41">
        <v>6</v>
      </c>
      <c r="D65" s="51" t="s">
        <v>71</v>
      </c>
      <c r="E65" s="106">
        <v>60</v>
      </c>
      <c r="F65" s="54">
        <v>84</v>
      </c>
      <c r="G65" s="54">
        <f t="shared" si="7"/>
        <v>84</v>
      </c>
      <c r="H65" s="54">
        <f t="shared" si="8"/>
        <v>84</v>
      </c>
      <c r="I65" s="54">
        <f t="shared" si="9"/>
        <v>84</v>
      </c>
      <c r="J65" s="16">
        <v>0</v>
      </c>
      <c r="K65" s="16"/>
      <c r="L65" s="17">
        <f t="shared" si="0"/>
        <v>82</v>
      </c>
      <c r="M65" s="19">
        <v>24.996000000000002</v>
      </c>
      <c r="N65" s="19">
        <v>12</v>
      </c>
      <c r="O65" s="19">
        <v>30</v>
      </c>
      <c r="P65" s="17">
        <f t="shared" si="6"/>
        <v>0</v>
      </c>
      <c r="Q65" s="52">
        <v>20</v>
      </c>
      <c r="R65" s="52">
        <v>20</v>
      </c>
      <c r="S65" s="21">
        <v>0</v>
      </c>
      <c r="T65" s="21"/>
      <c r="U65" s="22">
        <f t="shared" si="1"/>
        <v>40</v>
      </c>
      <c r="V65" s="122">
        <f t="shared" si="2"/>
        <v>122</v>
      </c>
    </row>
    <row r="66" spans="1:22" ht="17.25" customHeight="1" thickBot="1" thickTop="1">
      <c r="A66">
        <v>65</v>
      </c>
      <c r="B66" s="12">
        <v>62</v>
      </c>
      <c r="C66" s="41">
        <v>6</v>
      </c>
      <c r="D66" s="51" t="s">
        <v>72</v>
      </c>
      <c r="E66" s="106">
        <f t="shared" si="10"/>
        <v>37</v>
      </c>
      <c r="F66" s="54">
        <v>84</v>
      </c>
      <c r="G66" s="54">
        <f t="shared" si="7"/>
        <v>84</v>
      </c>
      <c r="H66" s="54">
        <f t="shared" si="8"/>
        <v>84</v>
      </c>
      <c r="I66" s="54">
        <f t="shared" si="9"/>
        <v>84</v>
      </c>
      <c r="J66" s="54">
        <f>75-24</f>
        <v>51</v>
      </c>
      <c r="K66" s="16"/>
      <c r="L66" s="17">
        <f t="shared" si="0"/>
        <v>54</v>
      </c>
      <c r="M66" s="60">
        <v>24.996000000000002</v>
      </c>
      <c r="N66" s="60">
        <v>12</v>
      </c>
      <c r="O66" s="60">
        <v>30</v>
      </c>
      <c r="P66" s="17">
        <f t="shared" si="6"/>
        <v>0</v>
      </c>
      <c r="Q66" s="20">
        <v>20</v>
      </c>
      <c r="R66" s="20">
        <v>20</v>
      </c>
      <c r="S66" s="20">
        <v>20</v>
      </c>
      <c r="T66" s="187">
        <v>20</v>
      </c>
      <c r="U66" s="22">
        <f t="shared" si="1"/>
        <v>0</v>
      </c>
      <c r="V66" s="122">
        <f t="shared" si="2"/>
        <v>54</v>
      </c>
    </row>
    <row r="67" spans="1:22" ht="17.25" customHeight="1" thickBot="1" thickTop="1">
      <c r="A67">
        <v>66</v>
      </c>
      <c r="B67" s="12">
        <v>63</v>
      </c>
      <c r="C67" s="41">
        <v>6</v>
      </c>
      <c r="D67" s="51" t="s">
        <v>73</v>
      </c>
      <c r="E67" s="106">
        <v>60</v>
      </c>
      <c r="F67" s="54">
        <v>84</v>
      </c>
      <c r="G67" s="54">
        <f t="shared" si="7"/>
        <v>84</v>
      </c>
      <c r="H67" s="54">
        <f t="shared" si="8"/>
        <v>84</v>
      </c>
      <c r="I67" s="54">
        <f t="shared" si="9"/>
        <v>84</v>
      </c>
      <c r="J67" s="16">
        <v>0</v>
      </c>
      <c r="K67" s="16"/>
      <c r="L67" s="17">
        <f aca="true" t="shared" si="12" ref="L67:L130">SUM(C67*6+1)+SUM(C67*10)+SUM(C67*14*3)+SUM(C67*12.5)+SUM(C67*9)-SUM(E67:K67)</f>
        <v>82</v>
      </c>
      <c r="M67" s="19">
        <v>24.996000000000002</v>
      </c>
      <c r="N67" s="19">
        <v>12</v>
      </c>
      <c r="O67" s="19">
        <v>30</v>
      </c>
      <c r="P67" s="17">
        <f t="shared" si="6"/>
        <v>0</v>
      </c>
      <c r="Q67" s="52">
        <v>20</v>
      </c>
      <c r="R67" s="52">
        <v>20</v>
      </c>
      <c r="S67" s="21">
        <v>0</v>
      </c>
      <c r="T67" s="21"/>
      <c r="U67" s="22">
        <f aca="true" t="shared" si="13" ref="U67:U130">SUM(80)-SUM(Q67:T67)</f>
        <v>40</v>
      </c>
      <c r="V67" s="122">
        <f aca="true" t="shared" si="14" ref="V67:V130">L67+P67+U67</f>
        <v>122</v>
      </c>
    </row>
    <row r="68" spans="1:22" ht="17.25" customHeight="1" thickBot="1" thickTop="1">
      <c r="A68">
        <v>67</v>
      </c>
      <c r="B68" s="12">
        <v>64</v>
      </c>
      <c r="C68" s="41">
        <v>6</v>
      </c>
      <c r="D68" s="51" t="s">
        <v>72</v>
      </c>
      <c r="E68" s="106">
        <f t="shared" si="10"/>
        <v>37</v>
      </c>
      <c r="F68" s="54">
        <v>84</v>
      </c>
      <c r="G68" s="54">
        <f t="shared" si="7"/>
        <v>84</v>
      </c>
      <c r="H68" s="54">
        <f t="shared" si="8"/>
        <v>84</v>
      </c>
      <c r="I68" s="54">
        <f t="shared" si="9"/>
        <v>84</v>
      </c>
      <c r="J68" s="54">
        <f>75-24</f>
        <v>51</v>
      </c>
      <c r="K68" s="16"/>
      <c r="L68" s="17">
        <f t="shared" si="12"/>
        <v>54</v>
      </c>
      <c r="M68" s="60">
        <v>24.996000000000002</v>
      </c>
      <c r="N68" s="60">
        <v>12</v>
      </c>
      <c r="O68" s="60">
        <v>30</v>
      </c>
      <c r="P68" s="17">
        <f t="shared" si="6"/>
        <v>0</v>
      </c>
      <c r="Q68" s="44"/>
      <c r="R68" s="44"/>
      <c r="S68" s="44"/>
      <c r="T68" s="125"/>
      <c r="U68" s="22"/>
      <c r="V68" s="122">
        <f t="shared" si="14"/>
        <v>54</v>
      </c>
    </row>
    <row r="69" spans="1:22" ht="17.25" customHeight="1" thickBot="1" thickTop="1">
      <c r="A69">
        <v>68</v>
      </c>
      <c r="B69" s="12">
        <v>65</v>
      </c>
      <c r="C69" s="41">
        <v>6</v>
      </c>
      <c r="D69" s="51" t="s">
        <v>27</v>
      </c>
      <c r="E69" s="15">
        <f t="shared" si="10"/>
        <v>37</v>
      </c>
      <c r="F69" s="54">
        <f t="shared" si="11"/>
        <v>60</v>
      </c>
      <c r="G69" s="54">
        <f t="shared" si="7"/>
        <v>84</v>
      </c>
      <c r="H69" s="54">
        <f t="shared" si="8"/>
        <v>84</v>
      </c>
      <c r="I69" s="54">
        <v>84</v>
      </c>
      <c r="J69" s="54">
        <v>75</v>
      </c>
      <c r="K69" s="16"/>
      <c r="L69" s="17">
        <f t="shared" si="12"/>
        <v>54</v>
      </c>
      <c r="M69" s="60">
        <v>24.996000000000002</v>
      </c>
      <c r="N69" s="60">
        <v>12</v>
      </c>
      <c r="O69" s="60">
        <v>30</v>
      </c>
      <c r="P69" s="17">
        <f t="shared" si="6"/>
        <v>0</v>
      </c>
      <c r="Q69" s="44"/>
      <c r="R69" s="44"/>
      <c r="S69" s="44"/>
      <c r="T69" s="125"/>
      <c r="U69" s="22"/>
      <c r="V69" s="122">
        <f t="shared" si="14"/>
        <v>54</v>
      </c>
    </row>
    <row r="70" spans="1:22" ht="17.25" customHeight="1" thickBot="1" thickTop="1">
      <c r="A70">
        <v>69</v>
      </c>
      <c r="B70" s="45">
        <v>66</v>
      </c>
      <c r="C70" s="46">
        <v>6</v>
      </c>
      <c r="D70" s="53" t="s">
        <v>273</v>
      </c>
      <c r="E70" s="106">
        <f t="shared" si="10"/>
        <v>37</v>
      </c>
      <c r="F70" s="54">
        <f t="shared" si="11"/>
        <v>60</v>
      </c>
      <c r="G70" s="54">
        <f t="shared" si="7"/>
        <v>84</v>
      </c>
      <c r="H70" s="54">
        <f t="shared" si="8"/>
        <v>84</v>
      </c>
      <c r="I70" s="54">
        <f t="shared" si="9"/>
        <v>84</v>
      </c>
      <c r="J70" s="54">
        <v>75</v>
      </c>
      <c r="K70" s="16"/>
      <c r="L70" s="17">
        <f t="shared" si="12"/>
        <v>54</v>
      </c>
      <c r="M70" s="60">
        <v>24.996000000000002</v>
      </c>
      <c r="N70" s="60">
        <v>24</v>
      </c>
      <c r="O70" s="60">
        <v>30</v>
      </c>
      <c r="P70" s="17">
        <f t="shared" si="6"/>
        <v>-12</v>
      </c>
      <c r="Q70" s="52">
        <v>20</v>
      </c>
      <c r="R70" s="21">
        <v>20</v>
      </c>
      <c r="S70" s="52">
        <v>20</v>
      </c>
      <c r="T70" s="21"/>
      <c r="U70" s="22">
        <f t="shared" si="13"/>
        <v>20</v>
      </c>
      <c r="V70" s="122">
        <f t="shared" si="14"/>
        <v>62</v>
      </c>
    </row>
    <row r="71" spans="1:22" ht="17.25" customHeight="1" thickBot="1" thickTop="1">
      <c r="A71">
        <v>70</v>
      </c>
      <c r="B71" s="12">
        <v>67</v>
      </c>
      <c r="C71" s="33">
        <v>6</v>
      </c>
      <c r="D71" s="51" t="s">
        <v>75</v>
      </c>
      <c r="E71" s="106">
        <f t="shared" si="10"/>
        <v>37</v>
      </c>
      <c r="F71" s="54">
        <f t="shared" si="11"/>
        <v>60</v>
      </c>
      <c r="G71" s="54">
        <f t="shared" si="7"/>
        <v>84</v>
      </c>
      <c r="H71" s="54">
        <f t="shared" si="8"/>
        <v>84</v>
      </c>
      <c r="I71" s="54">
        <f t="shared" si="9"/>
        <v>84</v>
      </c>
      <c r="J71" s="54">
        <v>75</v>
      </c>
      <c r="K71" s="16"/>
      <c r="L71" s="17">
        <f t="shared" si="12"/>
        <v>54</v>
      </c>
      <c r="M71" s="19">
        <v>24.996000000000002</v>
      </c>
      <c r="N71" s="19">
        <v>12</v>
      </c>
      <c r="O71" s="19">
        <v>0</v>
      </c>
      <c r="P71" s="17">
        <f t="shared" si="6"/>
        <v>30.000000000000007</v>
      </c>
      <c r="Q71" s="20">
        <v>20</v>
      </c>
      <c r="R71" s="20">
        <v>20</v>
      </c>
      <c r="S71" s="20">
        <v>20</v>
      </c>
      <c r="T71" s="187">
        <v>20</v>
      </c>
      <c r="U71" s="22">
        <f t="shared" si="13"/>
        <v>0</v>
      </c>
      <c r="V71" s="122">
        <f t="shared" si="14"/>
        <v>84</v>
      </c>
    </row>
    <row r="72" spans="1:22" ht="17.25" customHeight="1" thickBot="1" thickTop="1">
      <c r="A72">
        <v>71</v>
      </c>
      <c r="B72" s="49">
        <v>68</v>
      </c>
      <c r="C72" s="50">
        <v>6</v>
      </c>
      <c r="D72" s="51" t="s">
        <v>76</v>
      </c>
      <c r="E72" s="106">
        <f t="shared" si="10"/>
        <v>37</v>
      </c>
      <c r="F72" s="54">
        <f t="shared" si="11"/>
        <v>60</v>
      </c>
      <c r="G72" s="54">
        <f t="shared" si="7"/>
        <v>84</v>
      </c>
      <c r="H72" s="54">
        <f t="shared" si="8"/>
        <v>84</v>
      </c>
      <c r="I72" s="54">
        <f t="shared" si="9"/>
        <v>84</v>
      </c>
      <c r="J72" s="54">
        <v>75</v>
      </c>
      <c r="K72" s="16"/>
      <c r="L72" s="17">
        <f t="shared" si="12"/>
        <v>54</v>
      </c>
      <c r="M72" s="19">
        <v>24.996000000000002</v>
      </c>
      <c r="N72" s="19">
        <v>12</v>
      </c>
      <c r="O72" s="60">
        <v>30</v>
      </c>
      <c r="P72" s="17">
        <f t="shared" si="6"/>
        <v>0</v>
      </c>
      <c r="Q72" s="20">
        <v>20</v>
      </c>
      <c r="R72" s="20">
        <v>20</v>
      </c>
      <c r="S72" s="20">
        <v>20</v>
      </c>
      <c r="T72" s="187">
        <v>20</v>
      </c>
      <c r="U72" s="22">
        <f t="shared" si="13"/>
        <v>0</v>
      </c>
      <c r="V72" s="122">
        <f t="shared" si="14"/>
        <v>54</v>
      </c>
    </row>
    <row r="73" spans="1:22" ht="17.25" customHeight="1" thickBot="1" thickTop="1">
      <c r="A73">
        <v>72</v>
      </c>
      <c r="B73" s="12">
        <v>69</v>
      </c>
      <c r="C73" s="41">
        <v>6</v>
      </c>
      <c r="D73" s="51" t="s">
        <v>77</v>
      </c>
      <c r="E73" s="106">
        <f t="shared" si="10"/>
        <v>37</v>
      </c>
      <c r="F73" s="54">
        <f t="shared" si="11"/>
        <v>60</v>
      </c>
      <c r="G73" s="54">
        <f t="shared" si="7"/>
        <v>84</v>
      </c>
      <c r="H73" s="54">
        <f t="shared" si="8"/>
        <v>84</v>
      </c>
      <c r="I73" s="54">
        <f t="shared" si="9"/>
        <v>84</v>
      </c>
      <c r="J73" s="54">
        <v>75</v>
      </c>
      <c r="K73" s="16"/>
      <c r="L73" s="17">
        <f t="shared" si="12"/>
        <v>54</v>
      </c>
      <c r="M73" s="19">
        <v>24.996000000000002</v>
      </c>
      <c r="N73" s="19">
        <v>12</v>
      </c>
      <c r="O73" s="60">
        <v>30</v>
      </c>
      <c r="P73" s="17">
        <f t="shared" si="6"/>
        <v>0</v>
      </c>
      <c r="Q73" s="20">
        <v>20</v>
      </c>
      <c r="R73" s="20">
        <v>20</v>
      </c>
      <c r="S73" s="20">
        <v>20</v>
      </c>
      <c r="T73" s="187">
        <v>20</v>
      </c>
      <c r="U73" s="22">
        <f t="shared" si="13"/>
        <v>0</v>
      </c>
      <c r="V73" s="122">
        <f t="shared" si="14"/>
        <v>54</v>
      </c>
    </row>
    <row r="74" spans="1:22" ht="17.25" customHeight="1" thickBot="1" thickTop="1">
      <c r="A74">
        <v>73</v>
      </c>
      <c r="B74" s="12">
        <v>70</v>
      </c>
      <c r="C74" s="41">
        <v>6</v>
      </c>
      <c r="D74" s="51" t="s">
        <v>76</v>
      </c>
      <c r="E74" s="106">
        <f t="shared" si="10"/>
        <v>37</v>
      </c>
      <c r="F74" s="54">
        <f t="shared" si="11"/>
        <v>60</v>
      </c>
      <c r="G74" s="54">
        <f t="shared" si="7"/>
        <v>84</v>
      </c>
      <c r="H74" s="54">
        <f t="shared" si="8"/>
        <v>84</v>
      </c>
      <c r="I74" s="54">
        <f t="shared" si="9"/>
        <v>84</v>
      </c>
      <c r="J74" s="54">
        <v>75</v>
      </c>
      <c r="K74" s="16"/>
      <c r="L74" s="17">
        <f t="shared" si="12"/>
        <v>54</v>
      </c>
      <c r="M74" s="19">
        <v>24.996000000000002</v>
      </c>
      <c r="N74" s="19">
        <v>12</v>
      </c>
      <c r="O74" s="60">
        <v>30</v>
      </c>
      <c r="P74" s="17">
        <f t="shared" si="6"/>
        <v>0</v>
      </c>
      <c r="Q74" s="20">
        <v>20</v>
      </c>
      <c r="R74" s="20">
        <v>20</v>
      </c>
      <c r="S74" s="134"/>
      <c r="T74" s="134"/>
      <c r="U74" s="22">
        <f>SUM(60)-SUM(Q74:T74)</f>
        <v>20</v>
      </c>
      <c r="V74" s="122">
        <f t="shared" si="14"/>
        <v>74</v>
      </c>
    </row>
    <row r="75" spans="1:22" ht="17.25" customHeight="1" thickBot="1" thickTop="1">
      <c r="A75">
        <v>74</v>
      </c>
      <c r="B75" s="12">
        <v>71</v>
      </c>
      <c r="C75" s="41">
        <v>6</v>
      </c>
      <c r="D75" s="51" t="s">
        <v>78</v>
      </c>
      <c r="E75" s="106">
        <f t="shared" si="10"/>
        <v>37</v>
      </c>
      <c r="F75" s="54">
        <f t="shared" si="11"/>
        <v>60</v>
      </c>
      <c r="G75" s="54">
        <f t="shared" si="7"/>
        <v>84</v>
      </c>
      <c r="H75" s="54">
        <f t="shared" si="8"/>
        <v>84</v>
      </c>
      <c r="I75" s="54">
        <f t="shared" si="9"/>
        <v>84</v>
      </c>
      <c r="J75" s="54">
        <v>75</v>
      </c>
      <c r="K75" s="16"/>
      <c r="L75" s="17">
        <f t="shared" si="12"/>
        <v>54</v>
      </c>
      <c r="M75" s="19">
        <v>24.996000000000002</v>
      </c>
      <c r="N75" s="19">
        <v>12</v>
      </c>
      <c r="O75" s="60">
        <v>30</v>
      </c>
      <c r="P75" s="17">
        <f t="shared" si="6"/>
        <v>0</v>
      </c>
      <c r="Q75" s="20">
        <v>20</v>
      </c>
      <c r="R75" s="20">
        <v>20</v>
      </c>
      <c r="S75" s="20">
        <v>20</v>
      </c>
      <c r="T75" s="187">
        <v>20</v>
      </c>
      <c r="U75" s="22">
        <f t="shared" si="13"/>
        <v>0</v>
      </c>
      <c r="V75" s="122">
        <f t="shared" si="14"/>
        <v>54</v>
      </c>
    </row>
    <row r="76" spans="1:22" ht="17.25" customHeight="1" thickBot="1" thickTop="1">
      <c r="A76">
        <v>75</v>
      </c>
      <c r="B76" s="12">
        <v>72</v>
      </c>
      <c r="C76" s="41">
        <v>6</v>
      </c>
      <c r="D76" s="51" t="s">
        <v>79</v>
      </c>
      <c r="E76" s="106">
        <v>38</v>
      </c>
      <c r="F76" s="54">
        <f t="shared" si="11"/>
        <v>60</v>
      </c>
      <c r="G76" s="54">
        <f t="shared" si="7"/>
        <v>84</v>
      </c>
      <c r="H76" s="54">
        <f t="shared" si="8"/>
        <v>84</v>
      </c>
      <c r="I76" s="16">
        <f t="shared" si="9"/>
        <v>84</v>
      </c>
      <c r="J76" s="54">
        <v>74</v>
      </c>
      <c r="K76" s="16"/>
      <c r="L76" s="17">
        <f t="shared" si="12"/>
        <v>54</v>
      </c>
      <c r="M76" s="19">
        <v>24.996000000000002</v>
      </c>
      <c r="N76" s="60">
        <v>12</v>
      </c>
      <c r="O76" s="60">
        <v>30</v>
      </c>
      <c r="P76" s="17">
        <f aca="true" t="shared" si="15" ref="P76:P130">SUM(C76*4.166)+SUM(12)+SUM(30)-SUM(M76:O76)</f>
        <v>0</v>
      </c>
      <c r="Q76" s="20">
        <v>20</v>
      </c>
      <c r="R76" s="21">
        <v>20</v>
      </c>
      <c r="S76" s="21">
        <v>20</v>
      </c>
      <c r="T76" s="187">
        <v>20</v>
      </c>
      <c r="U76" s="22">
        <f t="shared" si="13"/>
        <v>0</v>
      </c>
      <c r="V76" s="122">
        <f t="shared" si="14"/>
        <v>54</v>
      </c>
    </row>
    <row r="77" spans="1:22" ht="17.25" customHeight="1" thickBot="1" thickTop="1">
      <c r="A77">
        <v>76</v>
      </c>
      <c r="B77" s="12">
        <v>73</v>
      </c>
      <c r="C77" s="41">
        <v>6</v>
      </c>
      <c r="D77" s="51" t="s">
        <v>78</v>
      </c>
      <c r="E77" s="106">
        <f t="shared" si="10"/>
        <v>37</v>
      </c>
      <c r="F77" s="54">
        <f t="shared" si="11"/>
        <v>60</v>
      </c>
      <c r="G77" s="54">
        <f t="shared" si="7"/>
        <v>84</v>
      </c>
      <c r="H77" s="54">
        <f t="shared" si="8"/>
        <v>84</v>
      </c>
      <c r="I77" s="54">
        <f t="shared" si="9"/>
        <v>84</v>
      </c>
      <c r="J77" s="54">
        <v>75</v>
      </c>
      <c r="K77" s="16"/>
      <c r="L77" s="17">
        <f t="shared" si="12"/>
        <v>54</v>
      </c>
      <c r="M77" s="19">
        <v>24.996000000000002</v>
      </c>
      <c r="N77" s="19">
        <v>12</v>
      </c>
      <c r="O77" s="60">
        <v>30</v>
      </c>
      <c r="P77" s="17">
        <f t="shared" si="15"/>
        <v>0</v>
      </c>
      <c r="Q77" s="44"/>
      <c r="R77" s="44"/>
      <c r="S77" s="44"/>
      <c r="T77" s="125"/>
      <c r="U77" s="22"/>
      <c r="V77" s="122">
        <f t="shared" si="14"/>
        <v>54</v>
      </c>
    </row>
    <row r="78" spans="1:22" ht="17.25" customHeight="1" thickBot="1" thickTop="1">
      <c r="A78">
        <v>77</v>
      </c>
      <c r="B78" s="12">
        <v>74</v>
      </c>
      <c r="C78" s="41">
        <v>6</v>
      </c>
      <c r="D78" s="51" t="s">
        <v>80</v>
      </c>
      <c r="E78" s="106">
        <v>37</v>
      </c>
      <c r="F78" s="54">
        <v>60</v>
      </c>
      <c r="G78" s="54">
        <v>84</v>
      </c>
      <c r="H78" s="54">
        <v>84</v>
      </c>
      <c r="I78" s="54">
        <v>84</v>
      </c>
      <c r="J78" s="54">
        <v>75</v>
      </c>
      <c r="K78" s="16"/>
      <c r="L78" s="17">
        <f t="shared" si="12"/>
        <v>54</v>
      </c>
      <c r="M78" s="60">
        <v>25</v>
      </c>
      <c r="N78" s="60">
        <v>12</v>
      </c>
      <c r="O78" s="60">
        <v>30</v>
      </c>
      <c r="P78" s="17">
        <f t="shared" si="15"/>
        <v>-0.003999999999990678</v>
      </c>
      <c r="Q78" s="52">
        <v>20</v>
      </c>
      <c r="R78" s="52">
        <v>20</v>
      </c>
      <c r="S78" s="52">
        <v>20</v>
      </c>
      <c r="T78" s="52">
        <v>20</v>
      </c>
      <c r="U78" s="22">
        <f t="shared" si="13"/>
        <v>0</v>
      </c>
      <c r="V78" s="122">
        <f t="shared" si="14"/>
        <v>53.99600000000001</v>
      </c>
    </row>
    <row r="79" spans="1:22" ht="17.25" customHeight="1" thickBot="1" thickTop="1">
      <c r="A79">
        <v>78</v>
      </c>
      <c r="B79" s="12">
        <v>75</v>
      </c>
      <c r="C79" s="41">
        <v>6</v>
      </c>
      <c r="D79" s="51" t="s">
        <v>81</v>
      </c>
      <c r="E79" s="106">
        <v>38</v>
      </c>
      <c r="F79" s="54">
        <f>SUM(C79*10)</f>
        <v>60</v>
      </c>
      <c r="G79" s="54">
        <f>SUM(C79*14)</f>
        <v>84</v>
      </c>
      <c r="H79" s="54">
        <v>80</v>
      </c>
      <c r="I79" s="54">
        <f>SUM(C79*14)</f>
        <v>84</v>
      </c>
      <c r="J79" s="54">
        <v>75</v>
      </c>
      <c r="K79" s="16"/>
      <c r="L79" s="17">
        <f t="shared" si="12"/>
        <v>57</v>
      </c>
      <c r="M79" s="19">
        <v>24.996000000000002</v>
      </c>
      <c r="N79" s="19">
        <v>12</v>
      </c>
      <c r="O79" s="60">
        <v>30</v>
      </c>
      <c r="P79" s="17">
        <f t="shared" si="15"/>
        <v>0</v>
      </c>
      <c r="Q79" s="52">
        <v>20</v>
      </c>
      <c r="R79" s="52">
        <v>20</v>
      </c>
      <c r="S79" s="52">
        <v>20</v>
      </c>
      <c r="T79" s="21"/>
      <c r="U79" s="22">
        <f t="shared" si="13"/>
        <v>20</v>
      </c>
      <c r="V79" s="122">
        <f t="shared" si="14"/>
        <v>77</v>
      </c>
    </row>
    <row r="80" spans="1:22" ht="17.25" customHeight="1" thickBot="1" thickTop="1">
      <c r="A80">
        <v>79</v>
      </c>
      <c r="B80" s="12">
        <v>76</v>
      </c>
      <c r="C80" s="41">
        <v>6</v>
      </c>
      <c r="D80" s="51" t="s">
        <v>278</v>
      </c>
      <c r="E80" s="106">
        <v>38</v>
      </c>
      <c r="F80" s="16">
        <f>SUM(C80*10)</f>
        <v>60</v>
      </c>
      <c r="G80" s="54">
        <f>SUM(C80*14)</f>
        <v>84</v>
      </c>
      <c r="H80" s="54">
        <f>SUM(C80*14)</f>
        <v>84</v>
      </c>
      <c r="I80" s="54">
        <f>SUM(C80*14)</f>
        <v>84</v>
      </c>
      <c r="J80" s="27">
        <v>75</v>
      </c>
      <c r="K80" s="54">
        <v>54</v>
      </c>
      <c r="L80" s="17">
        <f t="shared" si="12"/>
        <v>-1</v>
      </c>
      <c r="M80" s="19">
        <v>24.996000000000002</v>
      </c>
      <c r="N80" s="60">
        <v>12</v>
      </c>
      <c r="O80" s="60">
        <v>10</v>
      </c>
      <c r="P80" s="17">
        <f t="shared" si="15"/>
        <v>20.000000000000007</v>
      </c>
      <c r="Q80" s="52">
        <v>20</v>
      </c>
      <c r="R80" s="52">
        <v>20</v>
      </c>
      <c r="S80" s="52">
        <v>20</v>
      </c>
      <c r="T80" s="21"/>
      <c r="U80" s="22">
        <f t="shared" si="13"/>
        <v>20</v>
      </c>
      <c r="V80" s="122">
        <f t="shared" si="14"/>
        <v>39.00000000000001</v>
      </c>
    </row>
    <row r="81" spans="1:22" ht="17.25" customHeight="1" thickBot="1" thickTop="1">
      <c r="A81">
        <v>80</v>
      </c>
      <c r="B81" s="174">
        <v>77</v>
      </c>
      <c r="C81" s="151"/>
      <c r="D81" s="175" t="s">
        <v>83</v>
      </c>
      <c r="E81" s="153">
        <v>0</v>
      </c>
      <c r="F81" s="154">
        <v>0</v>
      </c>
      <c r="G81" s="154">
        <v>0</v>
      </c>
      <c r="H81" s="154">
        <v>0</v>
      </c>
      <c r="I81" s="154">
        <v>0</v>
      </c>
      <c r="J81" s="154">
        <v>0</v>
      </c>
      <c r="K81" s="154"/>
      <c r="L81" s="80"/>
      <c r="M81" s="135">
        <v>0</v>
      </c>
      <c r="N81" s="135">
        <v>0</v>
      </c>
      <c r="O81" s="135">
        <v>0</v>
      </c>
      <c r="P81" s="17"/>
      <c r="Q81" s="136">
        <v>0</v>
      </c>
      <c r="R81" s="136">
        <v>0</v>
      </c>
      <c r="S81" s="136">
        <v>0</v>
      </c>
      <c r="T81" s="136"/>
      <c r="U81" s="22"/>
      <c r="V81" s="122">
        <f t="shared" si="14"/>
        <v>0</v>
      </c>
    </row>
    <row r="82" spans="1:22" ht="17.25" customHeight="1" thickBot="1" thickTop="1">
      <c r="A82">
        <v>81</v>
      </c>
      <c r="B82" s="12">
        <v>78</v>
      </c>
      <c r="C82" s="33">
        <v>7.2</v>
      </c>
      <c r="D82" s="51" t="s">
        <v>84</v>
      </c>
      <c r="E82" s="106">
        <v>60</v>
      </c>
      <c r="F82" s="16">
        <f>SUM(C82*10)</f>
        <v>72</v>
      </c>
      <c r="G82" s="54">
        <f>SUM(C82*14)</f>
        <v>100.8</v>
      </c>
      <c r="H82" s="54">
        <f>SUM(C82*14)</f>
        <v>100.8</v>
      </c>
      <c r="I82" s="54">
        <f>SUM(C82*14)</f>
        <v>100.8</v>
      </c>
      <c r="J82" s="54">
        <v>90</v>
      </c>
      <c r="K82" s="16"/>
      <c r="L82" s="17">
        <f t="shared" si="12"/>
        <v>48.999999999999886</v>
      </c>
      <c r="M82" s="60">
        <v>25</v>
      </c>
      <c r="N82" s="19">
        <v>12</v>
      </c>
      <c r="O82" s="60">
        <v>30</v>
      </c>
      <c r="P82" s="17">
        <f t="shared" si="15"/>
        <v>4.995200000000011</v>
      </c>
      <c r="Q82" s="20">
        <v>20</v>
      </c>
      <c r="R82" s="21">
        <v>0</v>
      </c>
      <c r="S82" s="21">
        <v>0</v>
      </c>
      <c r="T82" s="21"/>
      <c r="U82" s="22">
        <f t="shared" si="13"/>
        <v>60</v>
      </c>
      <c r="V82" s="122">
        <f t="shared" si="14"/>
        <v>113.9951999999999</v>
      </c>
    </row>
    <row r="83" spans="1:22" ht="17.25" customHeight="1" thickBot="1" thickTop="1">
      <c r="A83">
        <v>82</v>
      </c>
      <c r="B83" s="49">
        <v>79</v>
      </c>
      <c r="C83" s="50">
        <v>7.2</v>
      </c>
      <c r="D83" s="51" t="s">
        <v>85</v>
      </c>
      <c r="E83" s="106">
        <v>60</v>
      </c>
      <c r="F83" s="54">
        <v>60</v>
      </c>
      <c r="G83" s="54">
        <v>100.8</v>
      </c>
      <c r="H83" s="54">
        <v>100.8</v>
      </c>
      <c r="I83" s="54">
        <v>100.8</v>
      </c>
      <c r="J83" s="16">
        <v>0</v>
      </c>
      <c r="K83" s="16"/>
      <c r="L83" s="17">
        <f t="shared" si="12"/>
        <v>150.99999999999994</v>
      </c>
      <c r="M83" s="60">
        <v>25</v>
      </c>
      <c r="N83" s="19">
        <v>12</v>
      </c>
      <c r="O83" s="60">
        <v>36</v>
      </c>
      <c r="P83" s="17">
        <f t="shared" si="15"/>
        <v>-1.0047999999999888</v>
      </c>
      <c r="Q83" s="21">
        <v>0</v>
      </c>
      <c r="R83" s="21">
        <v>0</v>
      </c>
      <c r="S83" s="21">
        <v>0</v>
      </c>
      <c r="T83" s="21"/>
      <c r="U83" s="22">
        <f t="shared" si="13"/>
        <v>80</v>
      </c>
      <c r="V83" s="122">
        <f t="shared" si="14"/>
        <v>229.99519999999995</v>
      </c>
    </row>
    <row r="84" spans="1:22" ht="17.25" customHeight="1" thickBot="1" thickTop="1">
      <c r="A84">
        <v>83</v>
      </c>
      <c r="B84" s="12">
        <v>80</v>
      </c>
      <c r="C84" s="41">
        <v>11.48</v>
      </c>
      <c r="D84" s="51" t="s">
        <v>27</v>
      </c>
      <c r="E84" s="15">
        <f>SUM(C84*6+1)</f>
        <v>69.88</v>
      </c>
      <c r="F84" s="54">
        <f>SUM(C84*10)</f>
        <v>114.80000000000001</v>
      </c>
      <c r="G84" s="54">
        <f>SUM(C84*14)</f>
        <v>160.72</v>
      </c>
      <c r="H84" s="54">
        <f>SUM(C84*14)</f>
        <v>160.72</v>
      </c>
      <c r="I84" s="54">
        <v>160.72</v>
      </c>
      <c r="J84" s="54">
        <v>143.5</v>
      </c>
      <c r="K84" s="16"/>
      <c r="L84" s="17">
        <f t="shared" si="12"/>
        <v>103.31999999999994</v>
      </c>
      <c r="M84" s="19">
        <v>47.83</v>
      </c>
      <c r="N84" s="60">
        <v>12</v>
      </c>
      <c r="O84" s="60">
        <v>30</v>
      </c>
      <c r="P84" s="17">
        <f t="shared" si="15"/>
        <v>-0.004319999999992774</v>
      </c>
      <c r="Q84" s="44"/>
      <c r="R84" s="44"/>
      <c r="S84" s="44"/>
      <c r="T84" s="125"/>
      <c r="U84" s="22"/>
      <c r="V84" s="122">
        <f t="shared" si="14"/>
        <v>103.31567999999994</v>
      </c>
    </row>
    <row r="85" spans="1:22" ht="17.25" customHeight="1" thickBot="1" thickTop="1">
      <c r="A85">
        <v>84</v>
      </c>
      <c r="B85" s="12">
        <v>81</v>
      </c>
      <c r="C85" s="41">
        <v>6</v>
      </c>
      <c r="D85" s="51" t="s">
        <v>86</v>
      </c>
      <c r="E85" s="106">
        <v>38</v>
      </c>
      <c r="F85" s="54">
        <v>84</v>
      </c>
      <c r="G85" s="54">
        <f>SUM(C85*14)</f>
        <v>84</v>
      </c>
      <c r="H85" s="54">
        <f>SUM(C85*14)</f>
        <v>84</v>
      </c>
      <c r="I85" s="54">
        <f>SUM(C85*14)</f>
        <v>84</v>
      </c>
      <c r="J85" s="54">
        <f>75-24-1</f>
        <v>50</v>
      </c>
      <c r="K85" s="16"/>
      <c r="L85" s="17">
        <f t="shared" si="12"/>
        <v>54</v>
      </c>
      <c r="M85" s="60">
        <v>24.996000000000002</v>
      </c>
      <c r="N85" s="19">
        <v>12</v>
      </c>
      <c r="O85" s="60">
        <v>30</v>
      </c>
      <c r="P85" s="17">
        <f t="shared" si="15"/>
        <v>0</v>
      </c>
      <c r="Q85" s="52">
        <v>20</v>
      </c>
      <c r="R85" s="52">
        <v>20</v>
      </c>
      <c r="S85" s="20">
        <v>20</v>
      </c>
      <c r="T85" s="52">
        <v>20</v>
      </c>
      <c r="U85" s="22">
        <f t="shared" si="13"/>
        <v>0</v>
      </c>
      <c r="V85" s="122">
        <f t="shared" si="14"/>
        <v>54</v>
      </c>
    </row>
    <row r="86" spans="1:22" ht="17.25" customHeight="1" thickBot="1" thickTop="1">
      <c r="A86">
        <v>85</v>
      </c>
      <c r="B86" s="12">
        <v>82</v>
      </c>
      <c r="C86" s="41">
        <v>8.96</v>
      </c>
      <c r="D86" s="51" t="s">
        <v>27</v>
      </c>
      <c r="E86" s="15">
        <f>SUM(C86*6+1)</f>
        <v>54.760000000000005</v>
      </c>
      <c r="F86" s="54">
        <v>82.4</v>
      </c>
      <c r="G86" s="54">
        <v>115.36</v>
      </c>
      <c r="H86" s="54">
        <v>115.36</v>
      </c>
      <c r="I86" s="54">
        <v>115.36</v>
      </c>
      <c r="J86" s="54">
        <v>112</v>
      </c>
      <c r="K86" s="16"/>
      <c r="L86" s="17">
        <f t="shared" si="12"/>
        <v>118.08000000000004</v>
      </c>
      <c r="M86" s="19">
        <v>37.33</v>
      </c>
      <c r="N86" s="19">
        <v>12</v>
      </c>
      <c r="O86" s="60">
        <v>30</v>
      </c>
      <c r="P86" s="17">
        <f t="shared" si="15"/>
        <v>-0.0026399999999995316</v>
      </c>
      <c r="Q86" s="21">
        <v>20</v>
      </c>
      <c r="R86" s="52">
        <v>20</v>
      </c>
      <c r="S86" s="52">
        <v>20</v>
      </c>
      <c r="T86" s="21"/>
      <c r="U86" s="22">
        <f t="shared" si="13"/>
        <v>20</v>
      </c>
      <c r="V86" s="122">
        <f t="shared" si="14"/>
        <v>138.07736000000006</v>
      </c>
    </row>
    <row r="87" spans="1:22" ht="17.25" customHeight="1" thickBot="1" thickTop="1">
      <c r="A87">
        <v>86</v>
      </c>
      <c r="B87" s="12">
        <v>83</v>
      </c>
      <c r="C87" s="41">
        <v>6</v>
      </c>
      <c r="D87" s="51" t="s">
        <v>87</v>
      </c>
      <c r="E87" s="106">
        <v>38</v>
      </c>
      <c r="F87" s="54">
        <v>84</v>
      </c>
      <c r="G87" s="54">
        <f>SUM(C87*14)</f>
        <v>84</v>
      </c>
      <c r="H87" s="54">
        <f>SUM(C87*14)</f>
        <v>84</v>
      </c>
      <c r="I87" s="54">
        <f>SUM(C87*14)</f>
        <v>84</v>
      </c>
      <c r="J87" s="54">
        <f>75-24-1</f>
        <v>50</v>
      </c>
      <c r="K87" s="16"/>
      <c r="L87" s="17">
        <f t="shared" si="12"/>
        <v>54</v>
      </c>
      <c r="M87" s="60">
        <v>24.996000000000002</v>
      </c>
      <c r="N87" s="19">
        <v>12</v>
      </c>
      <c r="O87" s="60">
        <v>30</v>
      </c>
      <c r="P87" s="17">
        <f t="shared" si="15"/>
        <v>0</v>
      </c>
      <c r="Q87" s="52">
        <v>20</v>
      </c>
      <c r="R87" s="52">
        <v>20</v>
      </c>
      <c r="S87" s="20">
        <v>20</v>
      </c>
      <c r="T87" s="52">
        <v>20</v>
      </c>
      <c r="U87" s="22">
        <f t="shared" si="13"/>
        <v>0</v>
      </c>
      <c r="V87" s="122">
        <f t="shared" si="14"/>
        <v>54</v>
      </c>
    </row>
    <row r="88" spans="1:22" ht="17.25" customHeight="1" thickBot="1" thickTop="1">
      <c r="A88">
        <v>87</v>
      </c>
      <c r="B88" s="12">
        <v>84</v>
      </c>
      <c r="C88" s="41">
        <v>6</v>
      </c>
      <c r="D88" s="51" t="s">
        <v>88</v>
      </c>
      <c r="E88" s="106">
        <v>60</v>
      </c>
      <c r="F88" s="54">
        <v>84</v>
      </c>
      <c r="G88" s="54">
        <f>SUM(C88*14)</f>
        <v>84</v>
      </c>
      <c r="H88" s="16">
        <v>0</v>
      </c>
      <c r="I88" s="16">
        <v>0</v>
      </c>
      <c r="J88" s="16">
        <v>0</v>
      </c>
      <c r="K88" s="16"/>
      <c r="L88" s="17">
        <f t="shared" si="12"/>
        <v>250</v>
      </c>
      <c r="M88" s="60">
        <v>24.996000000000002</v>
      </c>
      <c r="N88" s="19">
        <v>12</v>
      </c>
      <c r="O88" s="19">
        <v>0</v>
      </c>
      <c r="P88" s="17">
        <f t="shared" si="15"/>
        <v>30.000000000000007</v>
      </c>
      <c r="Q88" s="21">
        <v>0</v>
      </c>
      <c r="R88" s="21">
        <v>0</v>
      </c>
      <c r="S88" s="21">
        <v>0</v>
      </c>
      <c r="T88" s="21"/>
      <c r="U88" s="22">
        <f t="shared" si="13"/>
        <v>80</v>
      </c>
      <c r="V88" s="122">
        <f t="shared" si="14"/>
        <v>360</v>
      </c>
    </row>
    <row r="89" spans="1:22" ht="17.25" customHeight="1" thickBot="1" thickTop="1">
      <c r="A89">
        <v>88</v>
      </c>
      <c r="B89" s="12">
        <v>85</v>
      </c>
      <c r="C89" s="41">
        <v>6</v>
      </c>
      <c r="D89" s="51" t="s">
        <v>89</v>
      </c>
      <c r="E89" s="106">
        <v>38</v>
      </c>
      <c r="F89" s="54">
        <v>84</v>
      </c>
      <c r="G89" s="54">
        <f>SUM(C89*14)</f>
        <v>84</v>
      </c>
      <c r="H89" s="54">
        <f>SUM(C89*14)</f>
        <v>84</v>
      </c>
      <c r="I89" s="54">
        <f>SUM(C89*14)</f>
        <v>84</v>
      </c>
      <c r="J89" s="54">
        <f>75-1-24</f>
        <v>50</v>
      </c>
      <c r="K89" s="16"/>
      <c r="L89" s="17">
        <f t="shared" si="12"/>
        <v>54</v>
      </c>
      <c r="M89" s="19">
        <v>24.996000000000002</v>
      </c>
      <c r="N89" s="60">
        <v>12</v>
      </c>
      <c r="O89" s="60">
        <v>30</v>
      </c>
      <c r="P89" s="17">
        <f t="shared" si="15"/>
        <v>0</v>
      </c>
      <c r="Q89" s="52">
        <v>20</v>
      </c>
      <c r="R89" s="20">
        <v>20</v>
      </c>
      <c r="S89" s="21">
        <v>20</v>
      </c>
      <c r="T89" s="21"/>
      <c r="U89" s="22">
        <f t="shared" si="13"/>
        <v>20</v>
      </c>
      <c r="V89" s="122">
        <f t="shared" si="14"/>
        <v>74</v>
      </c>
    </row>
    <row r="90" spans="1:22" ht="17.25" customHeight="1" thickBot="1" thickTop="1">
      <c r="A90">
        <v>89</v>
      </c>
      <c r="B90" s="12">
        <v>86</v>
      </c>
      <c r="C90" s="41">
        <v>6</v>
      </c>
      <c r="D90" s="51" t="s">
        <v>90</v>
      </c>
      <c r="E90" s="15">
        <v>38</v>
      </c>
      <c r="F90" s="16">
        <f aca="true" t="shared" si="16" ref="F90:F106">SUM(C90*10)</f>
        <v>60</v>
      </c>
      <c r="G90" s="16">
        <f>SUM(C90*14)</f>
        <v>84</v>
      </c>
      <c r="H90" s="54">
        <f>SUM(C90*14)</f>
        <v>84</v>
      </c>
      <c r="I90" s="54">
        <v>84</v>
      </c>
      <c r="J90" s="54">
        <v>75</v>
      </c>
      <c r="K90" s="16"/>
      <c r="L90" s="17">
        <f t="shared" si="12"/>
        <v>53</v>
      </c>
      <c r="M90" s="19">
        <v>24.996000000000002</v>
      </c>
      <c r="N90" s="19">
        <v>12</v>
      </c>
      <c r="O90" s="19">
        <v>0</v>
      </c>
      <c r="P90" s="17">
        <f t="shared" si="15"/>
        <v>30.000000000000007</v>
      </c>
      <c r="Q90" s="21">
        <v>0</v>
      </c>
      <c r="R90" s="52">
        <v>20</v>
      </c>
      <c r="S90" s="52">
        <v>20</v>
      </c>
      <c r="T90" s="21"/>
      <c r="U90" s="22">
        <f t="shared" si="13"/>
        <v>40</v>
      </c>
      <c r="V90" s="122">
        <f t="shared" si="14"/>
        <v>123</v>
      </c>
    </row>
    <row r="91" spans="1:22" ht="17.25" customHeight="1" thickBot="1" thickTop="1">
      <c r="A91">
        <v>90</v>
      </c>
      <c r="B91" s="12">
        <v>87</v>
      </c>
      <c r="C91" s="41">
        <v>6</v>
      </c>
      <c r="D91" s="51" t="s">
        <v>91</v>
      </c>
      <c r="E91" s="106">
        <v>60</v>
      </c>
      <c r="F91" s="54">
        <v>84</v>
      </c>
      <c r="G91" s="54">
        <f>SUM(C91*14)</f>
        <v>84</v>
      </c>
      <c r="H91" s="54">
        <f>SUM(C91*14)</f>
        <v>84</v>
      </c>
      <c r="I91" s="54">
        <f>SUM(C91*14)</f>
        <v>84</v>
      </c>
      <c r="J91" s="54">
        <v>28</v>
      </c>
      <c r="K91" s="16"/>
      <c r="L91" s="17">
        <f t="shared" si="12"/>
        <v>54</v>
      </c>
      <c r="M91" s="60">
        <v>24.996000000000002</v>
      </c>
      <c r="N91" s="60">
        <v>12</v>
      </c>
      <c r="O91" s="60">
        <v>30</v>
      </c>
      <c r="P91" s="17">
        <f t="shared" si="15"/>
        <v>0</v>
      </c>
      <c r="Q91" s="52">
        <v>20</v>
      </c>
      <c r="R91" s="52">
        <v>20</v>
      </c>
      <c r="S91" s="52">
        <v>20</v>
      </c>
      <c r="T91" s="21"/>
      <c r="U91" s="22">
        <f t="shared" si="13"/>
        <v>20</v>
      </c>
      <c r="V91" s="122">
        <f t="shared" si="14"/>
        <v>74</v>
      </c>
    </row>
    <row r="92" spans="1:22" ht="17.25" customHeight="1" thickBot="1" thickTop="1">
      <c r="A92">
        <v>91</v>
      </c>
      <c r="B92" s="12">
        <v>88</v>
      </c>
      <c r="C92" s="41">
        <v>6</v>
      </c>
      <c r="D92" s="51" t="s">
        <v>92</v>
      </c>
      <c r="E92" s="106">
        <v>60</v>
      </c>
      <c r="F92" s="54">
        <f t="shared" si="16"/>
        <v>60</v>
      </c>
      <c r="G92" s="54">
        <v>86</v>
      </c>
      <c r="H92" s="54">
        <f>SUM(C92*14)</f>
        <v>84</v>
      </c>
      <c r="I92" s="54">
        <v>84</v>
      </c>
      <c r="J92" s="54">
        <f>75-23</f>
        <v>52</v>
      </c>
      <c r="K92" s="16"/>
      <c r="L92" s="17">
        <f t="shared" si="12"/>
        <v>52</v>
      </c>
      <c r="M92" s="60">
        <v>24.996000000000002</v>
      </c>
      <c r="N92" s="60">
        <v>12</v>
      </c>
      <c r="O92" s="60">
        <v>30</v>
      </c>
      <c r="P92" s="17">
        <f t="shared" si="15"/>
        <v>0</v>
      </c>
      <c r="Q92" s="52">
        <v>20</v>
      </c>
      <c r="R92" s="52">
        <v>20</v>
      </c>
      <c r="S92" s="52">
        <v>20</v>
      </c>
      <c r="T92" s="21"/>
      <c r="U92" s="22">
        <f t="shared" si="13"/>
        <v>20</v>
      </c>
      <c r="V92" s="122">
        <f t="shared" si="14"/>
        <v>72</v>
      </c>
    </row>
    <row r="93" spans="1:22" ht="17.25" customHeight="1" thickBot="1" thickTop="1">
      <c r="A93">
        <v>92</v>
      </c>
      <c r="B93" s="12">
        <v>89</v>
      </c>
      <c r="C93" s="41">
        <v>6</v>
      </c>
      <c r="D93" s="51" t="s">
        <v>93</v>
      </c>
      <c r="E93" s="106">
        <v>38</v>
      </c>
      <c r="F93" s="54">
        <v>84</v>
      </c>
      <c r="G93" s="54">
        <v>84</v>
      </c>
      <c r="H93" s="54">
        <v>84</v>
      </c>
      <c r="I93" s="54">
        <v>84</v>
      </c>
      <c r="J93" s="54">
        <f>75-24-1</f>
        <v>50</v>
      </c>
      <c r="K93" s="16"/>
      <c r="L93" s="17">
        <f t="shared" si="12"/>
        <v>54</v>
      </c>
      <c r="M93" s="60">
        <v>24.996000000000002</v>
      </c>
      <c r="N93" s="60">
        <v>12</v>
      </c>
      <c r="O93" s="60">
        <v>30</v>
      </c>
      <c r="P93" s="17">
        <f t="shared" si="15"/>
        <v>0</v>
      </c>
      <c r="Q93" s="128">
        <v>20</v>
      </c>
      <c r="R93" s="137">
        <v>20</v>
      </c>
      <c r="S93" s="128">
        <v>20</v>
      </c>
      <c r="T93" s="188">
        <v>20</v>
      </c>
      <c r="U93" s="22">
        <f t="shared" si="13"/>
        <v>0</v>
      </c>
      <c r="V93" s="122">
        <f t="shared" si="14"/>
        <v>54</v>
      </c>
    </row>
    <row r="94" spans="1:22" ht="17.25" customHeight="1" thickBot="1" thickTop="1">
      <c r="A94">
        <v>93</v>
      </c>
      <c r="B94" s="12">
        <v>90</v>
      </c>
      <c r="C94" s="41">
        <v>6</v>
      </c>
      <c r="D94" s="51" t="s">
        <v>94</v>
      </c>
      <c r="E94" s="106">
        <v>38</v>
      </c>
      <c r="F94" s="54">
        <v>84</v>
      </c>
      <c r="G94" s="54">
        <v>84</v>
      </c>
      <c r="H94" s="16">
        <v>0</v>
      </c>
      <c r="I94" s="54">
        <v>84</v>
      </c>
      <c r="J94" s="54">
        <f>75-24</f>
        <v>51</v>
      </c>
      <c r="K94" s="16"/>
      <c r="L94" s="17">
        <f t="shared" si="12"/>
        <v>137</v>
      </c>
      <c r="M94" s="60">
        <v>24.996000000000002</v>
      </c>
      <c r="N94" s="60">
        <v>24</v>
      </c>
      <c r="O94" s="60">
        <v>30</v>
      </c>
      <c r="P94" s="17">
        <f t="shared" si="15"/>
        <v>-12</v>
      </c>
      <c r="Q94" s="123">
        <v>20</v>
      </c>
      <c r="R94" s="138">
        <v>0</v>
      </c>
      <c r="S94" s="21">
        <v>20</v>
      </c>
      <c r="T94" s="21"/>
      <c r="U94" s="22">
        <f t="shared" si="13"/>
        <v>40</v>
      </c>
      <c r="V94" s="122">
        <f t="shared" si="14"/>
        <v>165</v>
      </c>
    </row>
    <row r="95" spans="1:22" ht="17.25" customHeight="1" thickBot="1" thickTop="1">
      <c r="A95">
        <v>94</v>
      </c>
      <c r="B95" s="12">
        <v>91</v>
      </c>
      <c r="C95" s="41">
        <v>6</v>
      </c>
      <c r="D95" s="51" t="s">
        <v>95</v>
      </c>
      <c r="E95" s="106">
        <v>60</v>
      </c>
      <c r="F95" s="54">
        <v>84</v>
      </c>
      <c r="G95" s="54">
        <f>SUM(C95*14)</f>
        <v>84</v>
      </c>
      <c r="H95" s="54">
        <f>SUM(C95*14)</f>
        <v>84</v>
      </c>
      <c r="I95" s="54">
        <v>84</v>
      </c>
      <c r="J95" s="54">
        <f>75-23-24</f>
        <v>28</v>
      </c>
      <c r="K95" s="16"/>
      <c r="L95" s="17">
        <f t="shared" si="12"/>
        <v>54</v>
      </c>
      <c r="M95" s="60">
        <v>24.996000000000002</v>
      </c>
      <c r="N95" s="60">
        <v>12</v>
      </c>
      <c r="O95" s="60">
        <v>30</v>
      </c>
      <c r="P95" s="17">
        <f t="shared" si="15"/>
        <v>0</v>
      </c>
      <c r="Q95" s="52">
        <v>20</v>
      </c>
      <c r="R95" s="52">
        <v>20</v>
      </c>
      <c r="S95" s="20">
        <v>20</v>
      </c>
      <c r="T95" s="187">
        <v>20</v>
      </c>
      <c r="U95" s="22">
        <f t="shared" si="13"/>
        <v>0</v>
      </c>
      <c r="V95" s="122">
        <f t="shared" si="14"/>
        <v>54</v>
      </c>
    </row>
    <row r="96" spans="1:22" ht="17.25" customHeight="1" thickBot="1" thickTop="1">
      <c r="A96">
        <v>95</v>
      </c>
      <c r="B96" s="45">
        <v>92</v>
      </c>
      <c r="C96" s="46">
        <v>6</v>
      </c>
      <c r="D96" s="51" t="s">
        <v>27</v>
      </c>
      <c r="E96" s="106">
        <v>38</v>
      </c>
      <c r="F96" s="54">
        <f t="shared" si="16"/>
        <v>60</v>
      </c>
      <c r="G96" s="54">
        <f aca="true" t="shared" si="17" ref="G96:G106">SUM(C96*14)</f>
        <v>84</v>
      </c>
      <c r="H96" s="54">
        <f aca="true" t="shared" si="18" ref="H96:H106">SUM(C96*14)</f>
        <v>84</v>
      </c>
      <c r="I96" s="54">
        <v>84</v>
      </c>
      <c r="J96" s="54">
        <f>75-1</f>
        <v>74</v>
      </c>
      <c r="K96" s="16"/>
      <c r="L96" s="17">
        <f t="shared" si="12"/>
        <v>54</v>
      </c>
      <c r="M96" s="19">
        <v>24.996000000000002</v>
      </c>
      <c r="N96" s="60">
        <v>12</v>
      </c>
      <c r="O96" s="60">
        <v>30</v>
      </c>
      <c r="P96" s="17">
        <f t="shared" si="15"/>
        <v>0</v>
      </c>
      <c r="Q96" s="44"/>
      <c r="R96" s="44"/>
      <c r="S96" s="86"/>
      <c r="T96" s="86"/>
      <c r="U96" s="22"/>
      <c r="V96" s="122">
        <f t="shared" si="14"/>
        <v>54</v>
      </c>
    </row>
    <row r="97" spans="1:22" ht="17.25" customHeight="1" thickBot="1" thickTop="1">
      <c r="A97">
        <v>96</v>
      </c>
      <c r="B97" s="12">
        <v>93</v>
      </c>
      <c r="C97" s="33">
        <v>6</v>
      </c>
      <c r="D97" s="51" t="s">
        <v>96</v>
      </c>
      <c r="E97" s="106">
        <v>38</v>
      </c>
      <c r="F97" s="54">
        <f t="shared" si="16"/>
        <v>60</v>
      </c>
      <c r="G97" s="54">
        <f t="shared" si="17"/>
        <v>84</v>
      </c>
      <c r="H97" s="54">
        <f t="shared" si="18"/>
        <v>84</v>
      </c>
      <c r="I97" s="54">
        <f aca="true" t="shared" si="19" ref="I97:I105">SUM(C97*14)</f>
        <v>84</v>
      </c>
      <c r="J97" s="54">
        <f>75-1</f>
        <v>74</v>
      </c>
      <c r="K97" s="16"/>
      <c r="L97" s="17">
        <f t="shared" si="12"/>
        <v>54</v>
      </c>
      <c r="M97" s="60">
        <v>24.996000000000002</v>
      </c>
      <c r="N97" s="19">
        <v>12</v>
      </c>
      <c r="O97" s="60">
        <v>30</v>
      </c>
      <c r="P97" s="17">
        <f t="shared" si="15"/>
        <v>0</v>
      </c>
      <c r="Q97" s="52">
        <v>20</v>
      </c>
      <c r="R97" s="52">
        <v>20</v>
      </c>
      <c r="S97" s="21">
        <v>20</v>
      </c>
      <c r="T97" s="187">
        <v>20</v>
      </c>
      <c r="U97" s="22">
        <f t="shared" si="13"/>
        <v>0</v>
      </c>
      <c r="V97" s="122">
        <f t="shared" si="14"/>
        <v>54</v>
      </c>
    </row>
    <row r="98" spans="1:22" ht="17.25" customHeight="1" thickBot="1" thickTop="1">
      <c r="A98">
        <v>97</v>
      </c>
      <c r="B98" s="49">
        <v>94</v>
      </c>
      <c r="C98" s="50">
        <v>6</v>
      </c>
      <c r="D98" s="48" t="s">
        <v>96</v>
      </c>
      <c r="E98" s="106">
        <v>38</v>
      </c>
      <c r="F98" s="54">
        <f t="shared" si="16"/>
        <v>60</v>
      </c>
      <c r="G98" s="54">
        <f t="shared" si="17"/>
        <v>84</v>
      </c>
      <c r="H98" s="54">
        <f t="shared" si="18"/>
        <v>84</v>
      </c>
      <c r="I98" s="54">
        <f t="shared" si="19"/>
        <v>84</v>
      </c>
      <c r="J98" s="54">
        <f>75-1</f>
        <v>74</v>
      </c>
      <c r="K98" s="16"/>
      <c r="L98" s="17">
        <f t="shared" si="12"/>
        <v>54</v>
      </c>
      <c r="M98" s="60">
        <v>24.996000000000002</v>
      </c>
      <c r="N98" s="19">
        <v>12</v>
      </c>
      <c r="O98" s="60">
        <v>30</v>
      </c>
      <c r="P98" s="17">
        <f t="shared" si="15"/>
        <v>0</v>
      </c>
      <c r="Q98" s="44"/>
      <c r="R98" s="44"/>
      <c r="S98" s="44"/>
      <c r="T98" s="125"/>
      <c r="U98" s="22"/>
      <c r="V98" s="122">
        <f t="shared" si="14"/>
        <v>54</v>
      </c>
    </row>
    <row r="99" spans="1:22" ht="17.25" customHeight="1" thickBot="1" thickTop="1">
      <c r="A99">
        <v>98</v>
      </c>
      <c r="B99" s="12">
        <v>95</v>
      </c>
      <c r="C99" s="41">
        <v>6</v>
      </c>
      <c r="D99" s="48" t="s">
        <v>96</v>
      </c>
      <c r="E99" s="106">
        <v>38</v>
      </c>
      <c r="F99" s="54">
        <f t="shared" si="16"/>
        <v>60</v>
      </c>
      <c r="G99" s="54">
        <f t="shared" si="17"/>
        <v>84</v>
      </c>
      <c r="H99" s="54">
        <f t="shared" si="18"/>
        <v>84</v>
      </c>
      <c r="I99" s="54">
        <f t="shared" si="19"/>
        <v>84</v>
      </c>
      <c r="J99" s="54">
        <f>75-1</f>
        <v>74</v>
      </c>
      <c r="K99" s="16"/>
      <c r="L99" s="17">
        <f t="shared" si="12"/>
        <v>54</v>
      </c>
      <c r="M99" s="60">
        <v>24.996000000000002</v>
      </c>
      <c r="N99" s="19">
        <v>12</v>
      </c>
      <c r="O99" s="60">
        <v>30</v>
      </c>
      <c r="P99" s="17">
        <f t="shared" si="15"/>
        <v>0</v>
      </c>
      <c r="Q99" s="44"/>
      <c r="R99" s="44"/>
      <c r="S99" s="44"/>
      <c r="T99" s="125"/>
      <c r="U99" s="22"/>
      <c r="V99" s="122">
        <f t="shared" si="14"/>
        <v>54</v>
      </c>
    </row>
    <row r="100" spans="1:22" ht="17.25" customHeight="1" thickBot="1" thickTop="1">
      <c r="A100">
        <v>99</v>
      </c>
      <c r="B100" s="45">
        <v>96</v>
      </c>
      <c r="C100" s="46">
        <v>6</v>
      </c>
      <c r="D100" s="48" t="s">
        <v>97</v>
      </c>
      <c r="E100" s="106">
        <v>60</v>
      </c>
      <c r="F100" s="54">
        <f t="shared" si="16"/>
        <v>60</v>
      </c>
      <c r="G100" s="54">
        <f t="shared" si="17"/>
        <v>84</v>
      </c>
      <c r="H100" s="54">
        <f t="shared" si="18"/>
        <v>84</v>
      </c>
      <c r="I100" s="54">
        <f t="shared" si="19"/>
        <v>84</v>
      </c>
      <c r="J100" s="54">
        <v>100</v>
      </c>
      <c r="K100" s="16"/>
      <c r="L100" s="17">
        <f t="shared" si="12"/>
        <v>6</v>
      </c>
      <c r="M100" s="19">
        <v>24.996000000000002</v>
      </c>
      <c r="N100" s="60">
        <v>12</v>
      </c>
      <c r="O100" s="19">
        <v>30</v>
      </c>
      <c r="P100" s="17">
        <f t="shared" si="15"/>
        <v>0</v>
      </c>
      <c r="Q100" s="52">
        <v>20</v>
      </c>
      <c r="R100" s="52">
        <v>20</v>
      </c>
      <c r="S100" s="52">
        <v>20</v>
      </c>
      <c r="T100" s="21"/>
      <c r="U100" s="22">
        <f t="shared" si="13"/>
        <v>20</v>
      </c>
      <c r="V100" s="122">
        <f t="shared" si="14"/>
        <v>26</v>
      </c>
    </row>
    <row r="101" spans="1:22" ht="17.25" customHeight="1" thickBot="1" thickTop="1">
      <c r="A101">
        <v>100</v>
      </c>
      <c r="B101" s="12">
        <v>97</v>
      </c>
      <c r="C101" s="33">
        <v>6</v>
      </c>
      <c r="D101" s="51" t="s">
        <v>98</v>
      </c>
      <c r="E101" s="106">
        <v>38</v>
      </c>
      <c r="F101" s="54">
        <f t="shared" si="16"/>
        <v>60</v>
      </c>
      <c r="G101" s="54">
        <f t="shared" si="17"/>
        <v>84</v>
      </c>
      <c r="H101" s="54">
        <f t="shared" si="18"/>
        <v>84</v>
      </c>
      <c r="I101" s="54">
        <f t="shared" si="19"/>
        <v>84</v>
      </c>
      <c r="J101" s="54">
        <f>75-1</f>
        <v>74</v>
      </c>
      <c r="K101" s="16"/>
      <c r="L101" s="17">
        <f t="shared" si="12"/>
        <v>54</v>
      </c>
      <c r="M101" s="60">
        <v>24.996000000000002</v>
      </c>
      <c r="N101" s="60">
        <v>12</v>
      </c>
      <c r="O101" s="60">
        <v>30</v>
      </c>
      <c r="P101" s="17">
        <f t="shared" si="15"/>
        <v>0</v>
      </c>
      <c r="Q101" s="21">
        <v>0</v>
      </c>
      <c r="R101" s="21">
        <v>20</v>
      </c>
      <c r="S101" s="21">
        <v>0</v>
      </c>
      <c r="T101" s="187">
        <v>20</v>
      </c>
      <c r="U101" s="22">
        <f t="shared" si="13"/>
        <v>40</v>
      </c>
      <c r="V101" s="122">
        <f t="shared" si="14"/>
        <v>94</v>
      </c>
    </row>
    <row r="102" spans="1:22" ht="17.25" customHeight="1" thickBot="1" thickTop="1">
      <c r="A102">
        <v>101</v>
      </c>
      <c r="B102" s="49">
        <v>98</v>
      </c>
      <c r="C102" s="50">
        <v>6</v>
      </c>
      <c r="D102" s="48" t="s">
        <v>99</v>
      </c>
      <c r="E102" s="106">
        <v>38</v>
      </c>
      <c r="F102" s="54">
        <f t="shared" si="16"/>
        <v>60</v>
      </c>
      <c r="G102" s="54">
        <f t="shared" si="17"/>
        <v>84</v>
      </c>
      <c r="H102" s="16">
        <f t="shared" si="18"/>
        <v>84</v>
      </c>
      <c r="I102" s="54">
        <f t="shared" si="19"/>
        <v>84</v>
      </c>
      <c r="J102" s="54">
        <v>75</v>
      </c>
      <c r="K102" s="16"/>
      <c r="L102" s="17">
        <f t="shared" si="12"/>
        <v>53</v>
      </c>
      <c r="M102" s="60">
        <v>24.996000000000002</v>
      </c>
      <c r="N102" s="60">
        <v>12</v>
      </c>
      <c r="O102" s="60">
        <v>30</v>
      </c>
      <c r="P102" s="17">
        <f t="shared" si="15"/>
        <v>0</v>
      </c>
      <c r="Q102" s="52">
        <v>20</v>
      </c>
      <c r="R102" s="21">
        <v>20</v>
      </c>
      <c r="S102" s="20">
        <v>20</v>
      </c>
      <c r="T102" s="21"/>
      <c r="U102" s="22">
        <f t="shared" si="13"/>
        <v>20</v>
      </c>
      <c r="V102" s="122">
        <f t="shared" si="14"/>
        <v>73</v>
      </c>
    </row>
    <row r="103" spans="1:22" ht="17.25" customHeight="1" thickBot="1" thickTop="1">
      <c r="A103">
        <v>102</v>
      </c>
      <c r="B103" s="12">
        <v>99</v>
      </c>
      <c r="C103" s="41">
        <v>6</v>
      </c>
      <c r="D103" s="51" t="s">
        <v>100</v>
      </c>
      <c r="E103" s="106">
        <v>38</v>
      </c>
      <c r="F103" s="54">
        <f t="shared" si="16"/>
        <v>60</v>
      </c>
      <c r="G103" s="54">
        <f t="shared" si="17"/>
        <v>84</v>
      </c>
      <c r="H103" s="54">
        <f t="shared" si="18"/>
        <v>84</v>
      </c>
      <c r="I103" s="54">
        <f t="shared" si="19"/>
        <v>84</v>
      </c>
      <c r="J103" s="54">
        <f>75-1</f>
        <v>74</v>
      </c>
      <c r="K103" s="16"/>
      <c r="L103" s="17">
        <f t="shared" si="12"/>
        <v>54</v>
      </c>
      <c r="M103" s="60">
        <v>24.996000000000002</v>
      </c>
      <c r="N103" s="60">
        <v>12</v>
      </c>
      <c r="O103" s="60">
        <v>30</v>
      </c>
      <c r="P103" s="17">
        <f t="shared" si="15"/>
        <v>0</v>
      </c>
      <c r="Q103" s="20">
        <v>20</v>
      </c>
      <c r="R103" s="20">
        <v>20</v>
      </c>
      <c r="S103" s="20">
        <v>20</v>
      </c>
      <c r="T103" s="187">
        <v>20</v>
      </c>
      <c r="U103" s="22">
        <f t="shared" si="13"/>
        <v>0</v>
      </c>
      <c r="V103" s="122">
        <f t="shared" si="14"/>
        <v>54</v>
      </c>
    </row>
    <row r="104" spans="1:22" ht="17.25" customHeight="1" thickBot="1" thickTop="1">
      <c r="A104">
        <v>103</v>
      </c>
      <c r="B104" s="12">
        <v>100</v>
      </c>
      <c r="C104" s="41">
        <v>6</v>
      </c>
      <c r="D104" s="51" t="s">
        <v>101</v>
      </c>
      <c r="E104" s="106">
        <v>38</v>
      </c>
      <c r="F104" s="54">
        <f t="shared" si="16"/>
        <v>60</v>
      </c>
      <c r="G104" s="54">
        <f t="shared" si="17"/>
        <v>84</v>
      </c>
      <c r="H104" s="54">
        <f t="shared" si="18"/>
        <v>84</v>
      </c>
      <c r="I104" s="54">
        <f t="shared" si="19"/>
        <v>84</v>
      </c>
      <c r="J104" s="54">
        <f>75-1</f>
        <v>74</v>
      </c>
      <c r="K104" s="16"/>
      <c r="L104" s="17">
        <f t="shared" si="12"/>
        <v>54</v>
      </c>
      <c r="M104" s="19">
        <v>24.996000000000002</v>
      </c>
      <c r="N104" s="60">
        <v>12</v>
      </c>
      <c r="O104" s="60">
        <v>60</v>
      </c>
      <c r="P104" s="17">
        <f t="shared" si="15"/>
        <v>-30</v>
      </c>
      <c r="Q104" s="52">
        <f>20+20</f>
        <v>40</v>
      </c>
      <c r="R104" s="52">
        <v>20</v>
      </c>
      <c r="S104" s="20">
        <v>20</v>
      </c>
      <c r="T104" s="187">
        <v>20</v>
      </c>
      <c r="U104" s="22">
        <f t="shared" si="13"/>
        <v>-20</v>
      </c>
      <c r="V104" s="122">
        <f t="shared" si="14"/>
        <v>4</v>
      </c>
    </row>
    <row r="105" spans="1:22" ht="17.25" customHeight="1" thickBot="1" thickTop="1">
      <c r="A105">
        <v>104</v>
      </c>
      <c r="B105" s="45">
        <v>101</v>
      </c>
      <c r="C105" s="46">
        <v>6</v>
      </c>
      <c r="D105" s="53" t="s">
        <v>102</v>
      </c>
      <c r="E105" s="106">
        <v>38</v>
      </c>
      <c r="F105" s="54">
        <f t="shared" si="16"/>
        <v>60</v>
      </c>
      <c r="G105" s="54">
        <f t="shared" si="17"/>
        <v>84</v>
      </c>
      <c r="H105" s="54">
        <f t="shared" si="18"/>
        <v>84</v>
      </c>
      <c r="I105" s="54">
        <f t="shared" si="19"/>
        <v>84</v>
      </c>
      <c r="J105" s="54">
        <f>75-1</f>
        <v>74</v>
      </c>
      <c r="K105" s="16"/>
      <c r="L105" s="17">
        <f t="shared" si="12"/>
        <v>54</v>
      </c>
      <c r="M105" s="19">
        <v>24.996000000000002</v>
      </c>
      <c r="N105" s="60">
        <v>12</v>
      </c>
      <c r="O105" s="19">
        <v>0</v>
      </c>
      <c r="P105" s="17">
        <f t="shared" si="15"/>
        <v>30.000000000000007</v>
      </c>
      <c r="Q105" s="20">
        <v>20</v>
      </c>
      <c r="R105" s="20">
        <v>20</v>
      </c>
      <c r="S105" s="21">
        <v>20</v>
      </c>
      <c r="T105" s="21"/>
      <c r="U105" s="22">
        <f t="shared" si="13"/>
        <v>20</v>
      </c>
      <c r="V105" s="122">
        <f t="shared" si="14"/>
        <v>104</v>
      </c>
    </row>
    <row r="106" spans="1:22" ht="17.25" customHeight="1" thickBot="1" thickTop="1">
      <c r="A106">
        <v>105</v>
      </c>
      <c r="B106" s="12">
        <v>102</v>
      </c>
      <c r="C106" s="33">
        <v>6</v>
      </c>
      <c r="D106" s="51" t="s">
        <v>103</v>
      </c>
      <c r="E106" s="15">
        <v>38</v>
      </c>
      <c r="F106" s="54">
        <f t="shared" si="16"/>
        <v>60</v>
      </c>
      <c r="G106" s="54">
        <f t="shared" si="17"/>
        <v>84</v>
      </c>
      <c r="H106" s="54">
        <f t="shared" si="18"/>
        <v>84</v>
      </c>
      <c r="I106" s="16">
        <v>0</v>
      </c>
      <c r="J106" s="16">
        <v>0</v>
      </c>
      <c r="K106" s="16"/>
      <c r="L106" s="17">
        <f t="shared" si="12"/>
        <v>212</v>
      </c>
      <c r="M106" s="60">
        <v>24.996000000000002</v>
      </c>
      <c r="N106" s="60">
        <v>12</v>
      </c>
      <c r="O106" s="60">
        <v>30</v>
      </c>
      <c r="P106" s="17">
        <f t="shared" si="15"/>
        <v>0</v>
      </c>
      <c r="Q106" s="20">
        <v>20</v>
      </c>
      <c r="R106" s="20">
        <v>20</v>
      </c>
      <c r="S106" s="21">
        <v>20</v>
      </c>
      <c r="T106" s="187">
        <v>20</v>
      </c>
      <c r="U106" s="22">
        <f t="shared" si="13"/>
        <v>0</v>
      </c>
      <c r="V106" s="122">
        <f t="shared" si="14"/>
        <v>212</v>
      </c>
    </row>
    <row r="107" spans="1:22" ht="17.25" customHeight="1" thickBot="1" thickTop="1">
      <c r="A107">
        <v>106</v>
      </c>
      <c r="B107" s="87">
        <v>103</v>
      </c>
      <c r="C107" s="88">
        <v>6</v>
      </c>
      <c r="D107" s="51" t="s">
        <v>104</v>
      </c>
      <c r="E107" s="106">
        <v>38</v>
      </c>
      <c r="F107" s="54">
        <v>38</v>
      </c>
      <c r="G107" s="54">
        <v>38</v>
      </c>
      <c r="H107" s="16">
        <v>0</v>
      </c>
      <c r="I107" s="16">
        <v>0</v>
      </c>
      <c r="J107" s="16">
        <v>0</v>
      </c>
      <c r="K107" s="16"/>
      <c r="L107" s="17">
        <f t="shared" si="12"/>
        <v>364</v>
      </c>
      <c r="M107" s="60">
        <v>24.996000000000002</v>
      </c>
      <c r="N107" s="60">
        <v>12</v>
      </c>
      <c r="O107" s="19">
        <v>0</v>
      </c>
      <c r="P107" s="17">
        <f t="shared" si="15"/>
        <v>30.000000000000007</v>
      </c>
      <c r="Q107" s="21">
        <v>0</v>
      </c>
      <c r="R107" s="21">
        <v>0</v>
      </c>
      <c r="S107" s="21">
        <v>0</v>
      </c>
      <c r="T107" s="21"/>
      <c r="U107" s="22">
        <f t="shared" si="13"/>
        <v>80</v>
      </c>
      <c r="V107" s="122">
        <f t="shared" si="14"/>
        <v>474</v>
      </c>
    </row>
    <row r="108" spans="1:22" ht="17.25" customHeight="1" thickBot="1" thickTop="1">
      <c r="A108">
        <v>107</v>
      </c>
      <c r="B108" s="12">
        <v>104</v>
      </c>
      <c r="C108" s="33">
        <v>6</v>
      </c>
      <c r="D108" s="53" t="s">
        <v>105</v>
      </c>
      <c r="E108" s="106">
        <v>38</v>
      </c>
      <c r="F108" s="54">
        <v>84</v>
      </c>
      <c r="G108" s="54">
        <f aca="true" t="shared" si="20" ref="G108:G152">SUM(C108*14)</f>
        <v>84</v>
      </c>
      <c r="H108" s="54">
        <f aca="true" t="shared" si="21" ref="H108:H124">SUM(C108*14)</f>
        <v>84</v>
      </c>
      <c r="I108" s="54">
        <f>SUM(C108*14)</f>
        <v>84</v>
      </c>
      <c r="J108" s="54">
        <f>75-24-1</f>
        <v>50</v>
      </c>
      <c r="K108" s="16"/>
      <c r="L108" s="17">
        <f t="shared" si="12"/>
        <v>54</v>
      </c>
      <c r="M108" s="60">
        <v>24.996000000000002</v>
      </c>
      <c r="N108" s="60">
        <v>12</v>
      </c>
      <c r="O108" s="60">
        <v>30</v>
      </c>
      <c r="P108" s="17">
        <f t="shared" si="15"/>
        <v>0</v>
      </c>
      <c r="Q108" s="21">
        <v>0</v>
      </c>
      <c r="R108" s="21">
        <v>0</v>
      </c>
      <c r="S108" s="21">
        <v>0</v>
      </c>
      <c r="T108" s="187">
        <v>20</v>
      </c>
      <c r="U108" s="22">
        <f t="shared" si="13"/>
        <v>60</v>
      </c>
      <c r="V108" s="122">
        <f t="shared" si="14"/>
        <v>114</v>
      </c>
    </row>
    <row r="109" spans="1:22" ht="17.25" customHeight="1" thickBot="1" thickTop="1">
      <c r="A109">
        <v>108</v>
      </c>
      <c r="B109" s="87">
        <v>105</v>
      </c>
      <c r="C109" s="88">
        <v>6</v>
      </c>
      <c r="D109" s="89" t="s">
        <v>106</v>
      </c>
      <c r="E109" s="106">
        <f>SUM(C109*6+1)</f>
        <v>37</v>
      </c>
      <c r="F109" s="54">
        <f>SUM(C109*10)</f>
        <v>60</v>
      </c>
      <c r="G109" s="54">
        <f t="shared" si="20"/>
        <v>84</v>
      </c>
      <c r="H109" s="54">
        <f t="shared" si="21"/>
        <v>84</v>
      </c>
      <c r="I109" s="54">
        <f aca="true" t="shared" si="22" ref="I109:I116">SUM(C109*14)</f>
        <v>84</v>
      </c>
      <c r="J109" s="16">
        <v>0</v>
      </c>
      <c r="K109" s="16"/>
      <c r="L109" s="17">
        <f t="shared" si="12"/>
        <v>129</v>
      </c>
      <c r="M109" s="19">
        <v>24.996000000000002</v>
      </c>
      <c r="N109" s="19">
        <v>12</v>
      </c>
      <c r="O109" s="60">
        <v>30</v>
      </c>
      <c r="P109" s="17">
        <f t="shared" si="15"/>
        <v>0</v>
      </c>
      <c r="Q109" s="21">
        <v>0</v>
      </c>
      <c r="R109" s="52">
        <v>20</v>
      </c>
      <c r="S109" s="52">
        <v>12</v>
      </c>
      <c r="T109" s="21"/>
      <c r="U109" s="22">
        <f t="shared" si="13"/>
        <v>48</v>
      </c>
      <c r="V109" s="122">
        <f t="shared" si="14"/>
        <v>177</v>
      </c>
    </row>
    <row r="110" spans="1:22" ht="17.25" customHeight="1" thickBot="1" thickTop="1">
      <c r="A110">
        <v>109</v>
      </c>
      <c r="B110" s="12">
        <v>106</v>
      </c>
      <c r="C110" s="41">
        <v>6</v>
      </c>
      <c r="D110" s="89" t="s">
        <v>106</v>
      </c>
      <c r="E110" s="106">
        <f>SUM(C110*6+1)</f>
        <v>37</v>
      </c>
      <c r="F110" s="54">
        <f>SUM(C110*10)</f>
        <v>60</v>
      </c>
      <c r="G110" s="54">
        <f t="shared" si="20"/>
        <v>84</v>
      </c>
      <c r="H110" s="54">
        <f t="shared" si="21"/>
        <v>84</v>
      </c>
      <c r="I110" s="54">
        <f t="shared" si="22"/>
        <v>84</v>
      </c>
      <c r="J110" s="16">
        <v>0</v>
      </c>
      <c r="K110" s="16"/>
      <c r="L110" s="17">
        <f t="shared" si="12"/>
        <v>129</v>
      </c>
      <c r="M110" s="19">
        <v>24.996000000000002</v>
      </c>
      <c r="N110" s="19">
        <v>12</v>
      </c>
      <c r="O110" s="60">
        <v>30</v>
      </c>
      <c r="P110" s="17">
        <f t="shared" si="15"/>
        <v>0</v>
      </c>
      <c r="Q110" s="44"/>
      <c r="R110" s="44"/>
      <c r="S110" s="44"/>
      <c r="T110" s="125"/>
      <c r="U110" s="22"/>
      <c r="V110" s="122">
        <f t="shared" si="14"/>
        <v>129</v>
      </c>
    </row>
    <row r="111" spans="1:22" ht="17.25" customHeight="1" thickBot="1" thickTop="1">
      <c r="A111">
        <v>110</v>
      </c>
      <c r="B111" s="49">
        <v>107</v>
      </c>
      <c r="C111" s="50">
        <v>6</v>
      </c>
      <c r="D111" s="51" t="s">
        <v>107</v>
      </c>
      <c r="E111" s="106">
        <f>SUM(C111*6+1)</f>
        <v>37</v>
      </c>
      <c r="F111" s="54">
        <v>84</v>
      </c>
      <c r="G111" s="54">
        <f t="shared" si="20"/>
        <v>84</v>
      </c>
      <c r="H111" s="54">
        <f t="shared" si="21"/>
        <v>84</v>
      </c>
      <c r="I111" s="54">
        <f t="shared" si="22"/>
        <v>84</v>
      </c>
      <c r="J111" s="54">
        <f>75-24</f>
        <v>51</v>
      </c>
      <c r="K111" s="16"/>
      <c r="L111" s="17">
        <f t="shared" si="12"/>
        <v>54</v>
      </c>
      <c r="M111" s="60">
        <v>25</v>
      </c>
      <c r="N111" s="19">
        <v>12</v>
      </c>
      <c r="O111" s="60">
        <v>30</v>
      </c>
      <c r="P111" s="17">
        <f t="shared" si="15"/>
        <v>-0.003999999999990678</v>
      </c>
      <c r="Q111" s="44"/>
      <c r="R111" s="44"/>
      <c r="S111" s="44"/>
      <c r="T111" s="125"/>
      <c r="U111" s="22"/>
      <c r="V111" s="122">
        <f t="shared" si="14"/>
        <v>53.99600000000001</v>
      </c>
    </row>
    <row r="112" spans="1:22" ht="17.25" customHeight="1" thickBot="1" thickTop="1">
      <c r="A112">
        <v>111</v>
      </c>
      <c r="B112" s="12">
        <v>108</v>
      </c>
      <c r="C112" s="41">
        <v>6</v>
      </c>
      <c r="D112" s="51" t="s">
        <v>107</v>
      </c>
      <c r="E112" s="106">
        <f>SUM(C112*6+1)</f>
        <v>37</v>
      </c>
      <c r="F112" s="54">
        <v>84</v>
      </c>
      <c r="G112" s="54">
        <f t="shared" si="20"/>
        <v>84</v>
      </c>
      <c r="H112" s="54">
        <f t="shared" si="21"/>
        <v>84</v>
      </c>
      <c r="I112" s="54">
        <f t="shared" si="22"/>
        <v>84</v>
      </c>
      <c r="J112" s="54">
        <f>75-24</f>
        <v>51</v>
      </c>
      <c r="K112" s="16"/>
      <c r="L112" s="17">
        <f t="shared" si="12"/>
        <v>54</v>
      </c>
      <c r="M112" s="60">
        <v>25</v>
      </c>
      <c r="N112" s="19">
        <v>12</v>
      </c>
      <c r="O112" s="60">
        <v>30</v>
      </c>
      <c r="P112" s="17">
        <f t="shared" si="15"/>
        <v>-0.003999999999990678</v>
      </c>
      <c r="Q112" s="21">
        <v>20</v>
      </c>
      <c r="R112" s="52">
        <v>20</v>
      </c>
      <c r="S112" s="20">
        <v>20</v>
      </c>
      <c r="T112" s="187">
        <v>20</v>
      </c>
      <c r="U112" s="22">
        <f t="shared" si="13"/>
        <v>0</v>
      </c>
      <c r="V112" s="122">
        <f t="shared" si="14"/>
        <v>53.99600000000001</v>
      </c>
    </row>
    <row r="113" spans="1:22" ht="17.25" customHeight="1" thickBot="1" thickTop="1">
      <c r="A113">
        <v>112</v>
      </c>
      <c r="B113" s="12">
        <v>109</v>
      </c>
      <c r="C113" s="41">
        <v>6</v>
      </c>
      <c r="D113" s="51" t="s">
        <v>108</v>
      </c>
      <c r="E113" s="106">
        <v>38</v>
      </c>
      <c r="F113" s="54">
        <f>SUM(C113*10)</f>
        <v>60</v>
      </c>
      <c r="G113" s="54">
        <f t="shared" si="20"/>
        <v>84</v>
      </c>
      <c r="H113" s="54">
        <f t="shared" si="21"/>
        <v>84</v>
      </c>
      <c r="I113" s="54">
        <f t="shared" si="22"/>
        <v>84</v>
      </c>
      <c r="J113" s="54">
        <v>74</v>
      </c>
      <c r="K113" s="16"/>
      <c r="L113" s="17">
        <f t="shared" si="12"/>
        <v>54</v>
      </c>
      <c r="M113" s="19">
        <v>24.996000000000002</v>
      </c>
      <c r="N113" s="60">
        <v>12</v>
      </c>
      <c r="O113" s="60">
        <v>30</v>
      </c>
      <c r="P113" s="17">
        <f t="shared" si="15"/>
        <v>0</v>
      </c>
      <c r="Q113" s="20">
        <v>20</v>
      </c>
      <c r="R113" s="20">
        <v>20</v>
      </c>
      <c r="S113" s="20">
        <v>20</v>
      </c>
      <c r="T113" s="187">
        <v>20</v>
      </c>
      <c r="U113" s="22">
        <f t="shared" si="13"/>
        <v>0</v>
      </c>
      <c r="V113" s="122">
        <f t="shared" si="14"/>
        <v>54</v>
      </c>
    </row>
    <row r="114" spans="1:22" ht="17.25" customHeight="1" thickBot="1" thickTop="1">
      <c r="A114">
        <v>113</v>
      </c>
      <c r="B114" s="12">
        <v>110</v>
      </c>
      <c r="C114" s="41">
        <v>6</v>
      </c>
      <c r="D114" s="51" t="s">
        <v>109</v>
      </c>
      <c r="E114" s="106">
        <v>38</v>
      </c>
      <c r="F114" s="54">
        <f>SUM(C114*10)</f>
        <v>60</v>
      </c>
      <c r="G114" s="54">
        <f t="shared" si="20"/>
        <v>84</v>
      </c>
      <c r="H114" s="54">
        <f t="shared" si="21"/>
        <v>84</v>
      </c>
      <c r="I114" s="54">
        <f t="shared" si="22"/>
        <v>84</v>
      </c>
      <c r="J114" s="54">
        <v>74</v>
      </c>
      <c r="K114" s="16"/>
      <c r="L114" s="17">
        <f t="shared" si="12"/>
        <v>54</v>
      </c>
      <c r="M114" s="19">
        <v>24.996000000000002</v>
      </c>
      <c r="N114" s="19">
        <v>12</v>
      </c>
      <c r="O114" s="60">
        <v>30</v>
      </c>
      <c r="P114" s="17">
        <f t="shared" si="15"/>
        <v>0</v>
      </c>
      <c r="Q114" s="20">
        <v>20</v>
      </c>
      <c r="R114" s="20">
        <v>20</v>
      </c>
      <c r="S114" s="20">
        <v>20</v>
      </c>
      <c r="T114" s="187">
        <v>20</v>
      </c>
      <c r="U114" s="22">
        <f t="shared" si="13"/>
        <v>0</v>
      </c>
      <c r="V114" s="122">
        <f t="shared" si="14"/>
        <v>54</v>
      </c>
    </row>
    <row r="115" spans="1:22" ht="17.25" customHeight="1" thickBot="1" thickTop="1">
      <c r="A115">
        <v>114</v>
      </c>
      <c r="B115" s="12">
        <v>111</v>
      </c>
      <c r="C115" s="41">
        <v>6</v>
      </c>
      <c r="D115" s="51" t="s">
        <v>110</v>
      </c>
      <c r="E115" s="106">
        <v>37</v>
      </c>
      <c r="F115" s="54">
        <f>SUM(C115*10)</f>
        <v>60</v>
      </c>
      <c r="G115" s="54">
        <f t="shared" si="20"/>
        <v>84</v>
      </c>
      <c r="H115" s="54">
        <f t="shared" si="21"/>
        <v>84</v>
      </c>
      <c r="I115" s="54">
        <f t="shared" si="22"/>
        <v>84</v>
      </c>
      <c r="J115" s="54">
        <v>74</v>
      </c>
      <c r="K115" s="16"/>
      <c r="L115" s="17">
        <f t="shared" si="12"/>
        <v>55</v>
      </c>
      <c r="M115" s="19">
        <v>24.996000000000002</v>
      </c>
      <c r="N115" s="19">
        <v>12</v>
      </c>
      <c r="O115" s="60">
        <v>30</v>
      </c>
      <c r="P115" s="17">
        <f t="shared" si="15"/>
        <v>0</v>
      </c>
      <c r="Q115" s="52">
        <v>20</v>
      </c>
      <c r="R115" s="20">
        <v>20</v>
      </c>
      <c r="S115" s="21">
        <v>20</v>
      </c>
      <c r="T115" s="187">
        <v>20</v>
      </c>
      <c r="U115" s="22">
        <f t="shared" si="13"/>
        <v>0</v>
      </c>
      <c r="V115" s="122">
        <f t="shared" si="14"/>
        <v>55</v>
      </c>
    </row>
    <row r="116" spans="1:22" ht="17.25" customHeight="1" thickBot="1" thickTop="1">
      <c r="A116">
        <v>115</v>
      </c>
      <c r="B116" s="12">
        <v>112</v>
      </c>
      <c r="C116" s="41">
        <v>6</v>
      </c>
      <c r="D116" s="51" t="s">
        <v>110</v>
      </c>
      <c r="E116" s="106">
        <v>38</v>
      </c>
      <c r="F116" s="54">
        <f aca="true" t="shared" si="23" ref="F116:F126">SUM(C116*10)</f>
        <v>60</v>
      </c>
      <c r="G116" s="54">
        <f t="shared" si="20"/>
        <v>84</v>
      </c>
      <c r="H116" s="54">
        <f t="shared" si="21"/>
        <v>84</v>
      </c>
      <c r="I116" s="54">
        <f t="shared" si="22"/>
        <v>84</v>
      </c>
      <c r="J116" s="54">
        <v>74</v>
      </c>
      <c r="K116" s="16"/>
      <c r="L116" s="17">
        <f t="shared" si="12"/>
        <v>54</v>
      </c>
      <c r="M116" s="19">
        <v>24.996000000000002</v>
      </c>
      <c r="N116" s="19">
        <v>12</v>
      </c>
      <c r="O116" s="60">
        <v>30</v>
      </c>
      <c r="P116" s="17">
        <f t="shared" si="15"/>
        <v>0</v>
      </c>
      <c r="Q116" s="44"/>
      <c r="R116" s="44"/>
      <c r="S116" s="44"/>
      <c r="T116" s="125"/>
      <c r="U116" s="22"/>
      <c r="V116" s="122">
        <f t="shared" si="14"/>
        <v>54</v>
      </c>
    </row>
    <row r="117" spans="1:22" ht="17.25" customHeight="1" thickBot="1" thickTop="1">
      <c r="A117">
        <v>116</v>
      </c>
      <c r="B117" s="45">
        <v>113</v>
      </c>
      <c r="C117" s="46">
        <v>7.2</v>
      </c>
      <c r="D117" s="51" t="s">
        <v>111</v>
      </c>
      <c r="E117" s="106">
        <v>45.2</v>
      </c>
      <c r="F117" s="54">
        <v>100.8</v>
      </c>
      <c r="G117" s="54">
        <v>100</v>
      </c>
      <c r="H117" s="54">
        <v>84</v>
      </c>
      <c r="I117" s="54">
        <v>84</v>
      </c>
      <c r="J117" s="54">
        <v>70</v>
      </c>
      <c r="K117" s="16"/>
      <c r="L117" s="17">
        <f t="shared" si="12"/>
        <v>89.39999999999998</v>
      </c>
      <c r="M117" s="60">
        <v>25</v>
      </c>
      <c r="N117" s="60">
        <v>12</v>
      </c>
      <c r="O117" s="19">
        <v>0</v>
      </c>
      <c r="P117" s="17">
        <f t="shared" si="15"/>
        <v>34.99520000000001</v>
      </c>
      <c r="Q117" s="21">
        <v>0</v>
      </c>
      <c r="R117" s="20">
        <v>20</v>
      </c>
      <c r="S117" s="52">
        <v>20</v>
      </c>
      <c r="T117" s="21"/>
      <c r="U117" s="22">
        <f t="shared" si="13"/>
        <v>40</v>
      </c>
      <c r="V117" s="122">
        <f t="shared" si="14"/>
        <v>164.3952</v>
      </c>
    </row>
    <row r="118" spans="1:22" ht="17.25" customHeight="1" thickBot="1" thickTop="1">
      <c r="A118">
        <v>117</v>
      </c>
      <c r="B118" s="12">
        <v>114</v>
      </c>
      <c r="C118" s="33">
        <v>7.2</v>
      </c>
      <c r="D118" s="51" t="s">
        <v>112</v>
      </c>
      <c r="E118" s="106">
        <v>44.2</v>
      </c>
      <c r="F118" s="54">
        <f>SUM(C118*10)</f>
        <v>72</v>
      </c>
      <c r="G118" s="54">
        <v>84</v>
      </c>
      <c r="H118" s="54">
        <f>SUM(C118*14)</f>
        <v>100.8</v>
      </c>
      <c r="I118" s="54">
        <f>SUM(C118*14)</f>
        <v>100.8</v>
      </c>
      <c r="J118" s="16">
        <v>0</v>
      </c>
      <c r="K118" s="16"/>
      <c r="L118" s="17">
        <f t="shared" si="12"/>
        <v>171.59999999999997</v>
      </c>
      <c r="M118" s="60">
        <v>54.91</v>
      </c>
      <c r="N118" s="19">
        <v>12</v>
      </c>
      <c r="O118" s="60">
        <v>30</v>
      </c>
      <c r="P118" s="17">
        <f t="shared" si="15"/>
        <v>-24.914799999999985</v>
      </c>
      <c r="Q118" s="21">
        <v>0</v>
      </c>
      <c r="R118" s="20">
        <v>20</v>
      </c>
      <c r="S118" s="20">
        <v>20</v>
      </c>
      <c r="T118" s="21"/>
      <c r="U118" s="22">
        <f t="shared" si="13"/>
        <v>40</v>
      </c>
      <c r="V118" s="122">
        <f t="shared" si="14"/>
        <v>186.68519999999998</v>
      </c>
    </row>
    <row r="119" spans="1:22" ht="17.25" customHeight="1" thickBot="1" thickTop="1">
      <c r="A119">
        <v>118</v>
      </c>
      <c r="B119" s="87">
        <v>115</v>
      </c>
      <c r="C119" s="88">
        <v>7.68</v>
      </c>
      <c r="D119" s="48" t="s">
        <v>113</v>
      </c>
      <c r="E119" s="15">
        <f>SUM(C119*6+1)</f>
        <v>47.08</v>
      </c>
      <c r="F119" s="54">
        <f t="shared" si="23"/>
        <v>76.8</v>
      </c>
      <c r="G119" s="54">
        <f t="shared" si="20"/>
        <v>107.52</v>
      </c>
      <c r="H119" s="54">
        <f t="shared" si="21"/>
        <v>107.52</v>
      </c>
      <c r="I119" s="54">
        <f aca="true" t="shared" si="24" ref="I119:I124">SUM(C119*14)</f>
        <v>107.52</v>
      </c>
      <c r="J119" s="16">
        <v>0</v>
      </c>
      <c r="K119" s="16"/>
      <c r="L119" s="17">
        <f t="shared" si="12"/>
        <v>165.12000000000012</v>
      </c>
      <c r="M119" s="60">
        <v>25</v>
      </c>
      <c r="N119" s="60">
        <v>12</v>
      </c>
      <c r="O119" s="60">
        <v>30</v>
      </c>
      <c r="P119" s="17">
        <f t="shared" si="15"/>
        <v>6.994879999999995</v>
      </c>
      <c r="Q119" s="52">
        <v>20</v>
      </c>
      <c r="R119" s="52">
        <v>20</v>
      </c>
      <c r="S119" s="52">
        <v>20</v>
      </c>
      <c r="T119" s="21"/>
      <c r="U119" s="22">
        <f t="shared" si="13"/>
        <v>20</v>
      </c>
      <c r="V119" s="122">
        <f t="shared" si="14"/>
        <v>192.1148800000001</v>
      </c>
    </row>
    <row r="120" spans="1:22" ht="17.25" customHeight="1" thickBot="1" thickTop="1">
      <c r="A120">
        <v>119</v>
      </c>
      <c r="B120" s="12">
        <v>116</v>
      </c>
      <c r="C120" s="33">
        <v>8.82</v>
      </c>
      <c r="D120" s="51" t="s">
        <v>274</v>
      </c>
      <c r="E120" s="15">
        <f>SUM(C120*6+1)</f>
        <v>53.92</v>
      </c>
      <c r="F120" s="54">
        <f t="shared" si="23"/>
        <v>88.2</v>
      </c>
      <c r="G120" s="54">
        <f t="shared" si="20"/>
        <v>123.48</v>
      </c>
      <c r="H120" s="54">
        <f t="shared" si="21"/>
        <v>123.48</v>
      </c>
      <c r="I120" s="16">
        <f t="shared" si="24"/>
        <v>123.48</v>
      </c>
      <c r="J120" s="54">
        <v>110.25</v>
      </c>
      <c r="K120" s="16"/>
      <c r="L120" s="17">
        <f t="shared" si="12"/>
        <v>79.37999999999988</v>
      </c>
      <c r="M120" s="19">
        <v>25</v>
      </c>
      <c r="N120" s="60">
        <v>12</v>
      </c>
      <c r="O120" s="60">
        <v>30</v>
      </c>
      <c r="P120" s="17">
        <f t="shared" si="15"/>
        <v>11.74412000000001</v>
      </c>
      <c r="Q120" s="52">
        <v>20</v>
      </c>
      <c r="R120" s="52">
        <v>20</v>
      </c>
      <c r="S120" s="52">
        <v>20</v>
      </c>
      <c r="T120" s="21"/>
      <c r="U120" s="22">
        <f t="shared" si="13"/>
        <v>20</v>
      </c>
      <c r="V120" s="122">
        <f t="shared" si="14"/>
        <v>111.12411999999989</v>
      </c>
    </row>
    <row r="121" spans="1:22" ht="17.25" customHeight="1" thickBot="1" thickTop="1">
      <c r="A121">
        <v>120</v>
      </c>
      <c r="B121" s="49">
        <v>117</v>
      </c>
      <c r="C121" s="50">
        <v>6</v>
      </c>
      <c r="D121" s="48" t="s">
        <v>115</v>
      </c>
      <c r="E121" s="106">
        <v>38</v>
      </c>
      <c r="F121" s="54">
        <f t="shared" si="23"/>
        <v>60</v>
      </c>
      <c r="G121" s="54">
        <f t="shared" si="20"/>
        <v>84</v>
      </c>
      <c r="H121" s="54">
        <f t="shared" si="21"/>
        <v>84</v>
      </c>
      <c r="I121" s="54">
        <f t="shared" si="24"/>
        <v>84</v>
      </c>
      <c r="J121" s="54">
        <v>75</v>
      </c>
      <c r="K121" s="16"/>
      <c r="L121" s="17">
        <f t="shared" si="12"/>
        <v>53</v>
      </c>
      <c r="M121" s="60">
        <v>24.996000000000002</v>
      </c>
      <c r="N121" s="60">
        <v>12</v>
      </c>
      <c r="O121" s="60">
        <v>30</v>
      </c>
      <c r="P121" s="17">
        <f t="shared" si="15"/>
        <v>0</v>
      </c>
      <c r="Q121" s="52">
        <v>20</v>
      </c>
      <c r="R121" s="21">
        <v>0</v>
      </c>
      <c r="S121" s="21">
        <v>0</v>
      </c>
      <c r="T121" s="21"/>
      <c r="U121" s="22">
        <f t="shared" si="13"/>
        <v>60</v>
      </c>
      <c r="V121" s="122">
        <f t="shared" si="14"/>
        <v>113</v>
      </c>
    </row>
    <row r="122" spans="1:22" ht="17.25" customHeight="1" thickBot="1" thickTop="1">
      <c r="A122">
        <v>121</v>
      </c>
      <c r="B122" s="45">
        <v>118</v>
      </c>
      <c r="C122" s="46">
        <v>6</v>
      </c>
      <c r="D122" s="51" t="s">
        <v>274</v>
      </c>
      <c r="E122" s="15">
        <f>SUM(C122*6+1)</f>
        <v>37</v>
      </c>
      <c r="F122" s="54">
        <f t="shared" si="23"/>
        <v>60</v>
      </c>
      <c r="G122" s="54">
        <f t="shared" si="20"/>
        <v>84</v>
      </c>
      <c r="H122" s="54">
        <f t="shared" si="21"/>
        <v>84</v>
      </c>
      <c r="I122" s="16">
        <f t="shared" si="24"/>
        <v>84</v>
      </c>
      <c r="J122" s="54">
        <v>75</v>
      </c>
      <c r="K122" s="16"/>
      <c r="L122" s="17">
        <f t="shared" si="12"/>
        <v>54</v>
      </c>
      <c r="M122" s="19">
        <v>24.996000000000002</v>
      </c>
      <c r="N122" s="60">
        <v>12</v>
      </c>
      <c r="O122" s="19">
        <v>30</v>
      </c>
      <c r="P122" s="17">
        <f t="shared" si="15"/>
        <v>0</v>
      </c>
      <c r="Q122" s="134"/>
      <c r="R122" s="134"/>
      <c r="S122" s="134"/>
      <c r="T122" s="134"/>
      <c r="U122" s="22"/>
      <c r="V122" s="122">
        <f t="shared" si="14"/>
        <v>54</v>
      </c>
    </row>
    <row r="123" spans="1:22" ht="17.25" customHeight="1" thickBot="1" thickTop="1">
      <c r="A123">
        <v>122</v>
      </c>
      <c r="B123" s="12">
        <v>119</v>
      </c>
      <c r="C123" s="33">
        <v>6</v>
      </c>
      <c r="D123" s="139" t="s">
        <v>117</v>
      </c>
      <c r="E123" s="106">
        <v>37</v>
      </c>
      <c r="F123" s="54">
        <f t="shared" si="23"/>
        <v>60</v>
      </c>
      <c r="G123" s="54">
        <f t="shared" si="20"/>
        <v>84</v>
      </c>
      <c r="H123" s="54">
        <f t="shared" si="21"/>
        <v>84</v>
      </c>
      <c r="I123" s="54">
        <f t="shared" si="24"/>
        <v>84</v>
      </c>
      <c r="J123" s="27">
        <f>SUM(C123*12.5)</f>
        <v>75</v>
      </c>
      <c r="K123" s="16"/>
      <c r="L123" s="17">
        <f t="shared" si="12"/>
        <v>54</v>
      </c>
      <c r="M123" s="19">
        <v>24.996000000000002</v>
      </c>
      <c r="N123" s="19">
        <v>12</v>
      </c>
      <c r="O123" s="60">
        <v>30</v>
      </c>
      <c r="P123" s="17">
        <f t="shared" si="15"/>
        <v>0</v>
      </c>
      <c r="Q123" s="52">
        <v>20</v>
      </c>
      <c r="R123" s="21">
        <v>20</v>
      </c>
      <c r="S123" s="21">
        <v>0</v>
      </c>
      <c r="T123" s="21"/>
      <c r="U123" s="22">
        <f t="shared" si="13"/>
        <v>40</v>
      </c>
      <c r="V123" s="122">
        <f t="shared" si="14"/>
        <v>94</v>
      </c>
    </row>
    <row r="124" spans="1:22" ht="17.25" customHeight="1" thickBot="1" thickTop="1">
      <c r="A124">
        <v>123</v>
      </c>
      <c r="B124" s="49">
        <v>120</v>
      </c>
      <c r="C124" s="50">
        <v>6</v>
      </c>
      <c r="D124" s="48" t="s">
        <v>118</v>
      </c>
      <c r="E124" s="106">
        <v>38</v>
      </c>
      <c r="F124" s="54">
        <v>84</v>
      </c>
      <c r="G124" s="54">
        <f t="shared" si="20"/>
        <v>84</v>
      </c>
      <c r="H124" s="54">
        <f t="shared" si="21"/>
        <v>84</v>
      </c>
      <c r="I124" s="54">
        <f t="shared" si="24"/>
        <v>84</v>
      </c>
      <c r="J124" s="16">
        <v>0</v>
      </c>
      <c r="K124" s="16"/>
      <c r="L124" s="17">
        <f t="shared" si="12"/>
        <v>104</v>
      </c>
      <c r="M124" s="19">
        <v>24.996000000000002</v>
      </c>
      <c r="N124" s="19">
        <v>12</v>
      </c>
      <c r="O124" s="60">
        <v>30</v>
      </c>
      <c r="P124" s="17">
        <f t="shared" si="15"/>
        <v>0</v>
      </c>
      <c r="Q124" s="52">
        <v>20</v>
      </c>
      <c r="R124" s="21">
        <v>0</v>
      </c>
      <c r="S124" s="52">
        <v>20</v>
      </c>
      <c r="T124" s="21"/>
      <c r="U124" s="22">
        <f t="shared" si="13"/>
        <v>40</v>
      </c>
      <c r="V124" s="122">
        <f t="shared" si="14"/>
        <v>144</v>
      </c>
    </row>
    <row r="125" spans="1:22" ht="17.25" customHeight="1" thickBot="1" thickTop="1">
      <c r="A125">
        <v>124</v>
      </c>
      <c r="B125" s="12">
        <v>121</v>
      </c>
      <c r="C125" s="41">
        <v>6</v>
      </c>
      <c r="D125" s="48" t="s">
        <v>119</v>
      </c>
      <c r="E125" s="106">
        <f>38-1</f>
        <v>37</v>
      </c>
      <c r="F125" s="54">
        <f>84</f>
        <v>84</v>
      </c>
      <c r="G125" s="54">
        <f t="shared" si="20"/>
        <v>84</v>
      </c>
      <c r="H125" s="54">
        <v>84</v>
      </c>
      <c r="I125" s="54">
        <v>84</v>
      </c>
      <c r="J125" s="54">
        <v>75</v>
      </c>
      <c r="K125" s="16"/>
      <c r="L125" s="17">
        <f t="shared" si="12"/>
        <v>30</v>
      </c>
      <c r="M125" s="19">
        <v>24.996000000000002</v>
      </c>
      <c r="N125" s="19">
        <v>12</v>
      </c>
      <c r="O125" s="60">
        <v>30</v>
      </c>
      <c r="P125" s="17">
        <f t="shared" si="15"/>
        <v>0</v>
      </c>
      <c r="Q125" s="52">
        <v>20</v>
      </c>
      <c r="R125" s="52">
        <v>20</v>
      </c>
      <c r="S125" s="52">
        <v>20</v>
      </c>
      <c r="T125" s="21"/>
      <c r="U125" s="22">
        <f t="shared" si="13"/>
        <v>20</v>
      </c>
      <c r="V125" s="122">
        <f t="shared" si="14"/>
        <v>50</v>
      </c>
    </row>
    <row r="126" spans="1:22" ht="17.25" customHeight="1" thickBot="1" thickTop="1">
      <c r="A126">
        <v>125</v>
      </c>
      <c r="B126" s="12">
        <v>122</v>
      </c>
      <c r="C126" s="41">
        <v>6</v>
      </c>
      <c r="D126" s="51" t="s">
        <v>120</v>
      </c>
      <c r="E126" s="106">
        <v>37</v>
      </c>
      <c r="F126" s="54">
        <f t="shared" si="23"/>
        <v>60</v>
      </c>
      <c r="G126" s="54">
        <f t="shared" si="20"/>
        <v>84</v>
      </c>
      <c r="H126" s="54">
        <f aca="true" t="shared" si="25" ref="H126:H142">SUM(C126*14)</f>
        <v>84</v>
      </c>
      <c r="I126" s="54">
        <f>SUM(C126*14)</f>
        <v>84</v>
      </c>
      <c r="J126" s="27">
        <f>SUM(C126*12.5)</f>
        <v>75</v>
      </c>
      <c r="K126" s="16"/>
      <c r="L126" s="17">
        <f t="shared" si="12"/>
        <v>54</v>
      </c>
      <c r="M126" s="19">
        <v>24.996000000000002</v>
      </c>
      <c r="N126" s="19">
        <v>12</v>
      </c>
      <c r="O126" s="60">
        <v>30</v>
      </c>
      <c r="P126" s="17">
        <f t="shared" si="15"/>
        <v>0</v>
      </c>
      <c r="Q126" s="52">
        <v>20</v>
      </c>
      <c r="R126" s="21">
        <v>20</v>
      </c>
      <c r="S126" s="21">
        <v>0</v>
      </c>
      <c r="T126" s="21"/>
      <c r="U126" s="22">
        <f t="shared" si="13"/>
        <v>40</v>
      </c>
      <c r="V126" s="122">
        <f t="shared" si="14"/>
        <v>94</v>
      </c>
    </row>
    <row r="127" spans="1:22" ht="17.25" customHeight="1" thickBot="1" thickTop="1">
      <c r="A127">
        <v>126</v>
      </c>
      <c r="B127" s="12">
        <v>123</v>
      </c>
      <c r="C127" s="41">
        <v>6</v>
      </c>
      <c r="D127" s="51" t="s">
        <v>121</v>
      </c>
      <c r="E127" s="106">
        <v>60</v>
      </c>
      <c r="F127" s="54">
        <v>84</v>
      </c>
      <c r="G127" s="54">
        <f t="shared" si="20"/>
        <v>84</v>
      </c>
      <c r="H127" s="54">
        <f t="shared" si="25"/>
        <v>84</v>
      </c>
      <c r="I127" s="54">
        <f>SUM(C127*14)</f>
        <v>84</v>
      </c>
      <c r="J127" s="54">
        <f>75-23</f>
        <v>52</v>
      </c>
      <c r="K127" s="16"/>
      <c r="L127" s="17">
        <f t="shared" si="12"/>
        <v>30</v>
      </c>
      <c r="M127" s="60">
        <v>24.996000000000002</v>
      </c>
      <c r="N127" s="19">
        <v>12</v>
      </c>
      <c r="O127" s="60">
        <v>30</v>
      </c>
      <c r="P127" s="17">
        <f t="shared" si="15"/>
        <v>0</v>
      </c>
      <c r="Q127" s="52">
        <v>20</v>
      </c>
      <c r="R127" s="52">
        <v>20</v>
      </c>
      <c r="S127" s="52">
        <v>20</v>
      </c>
      <c r="T127" s="21"/>
      <c r="U127" s="22">
        <f t="shared" si="13"/>
        <v>20</v>
      </c>
      <c r="V127" s="122">
        <f t="shared" si="14"/>
        <v>50</v>
      </c>
    </row>
    <row r="128" spans="1:22" ht="17.25" customHeight="1" thickBot="1" thickTop="1">
      <c r="A128">
        <v>127</v>
      </c>
      <c r="B128" s="12">
        <v>124</v>
      </c>
      <c r="C128" s="41">
        <v>6</v>
      </c>
      <c r="D128" s="51" t="s">
        <v>121</v>
      </c>
      <c r="E128" s="106">
        <v>60</v>
      </c>
      <c r="F128" s="54">
        <v>84</v>
      </c>
      <c r="G128" s="54">
        <f t="shared" si="20"/>
        <v>84</v>
      </c>
      <c r="H128" s="54">
        <f t="shared" si="25"/>
        <v>84</v>
      </c>
      <c r="I128" s="54">
        <f>SUM(C128*14)</f>
        <v>84</v>
      </c>
      <c r="J128" s="54">
        <f>75-12.3</f>
        <v>62.7</v>
      </c>
      <c r="K128" s="16"/>
      <c r="L128" s="17">
        <f t="shared" si="12"/>
        <v>19.30000000000001</v>
      </c>
      <c r="M128" s="60">
        <v>24.996000000000002</v>
      </c>
      <c r="N128" s="19">
        <v>12</v>
      </c>
      <c r="O128" s="60">
        <v>30</v>
      </c>
      <c r="P128" s="17">
        <f t="shared" si="15"/>
        <v>0</v>
      </c>
      <c r="Q128" s="44"/>
      <c r="R128" s="44"/>
      <c r="S128" s="44"/>
      <c r="T128" s="125"/>
      <c r="U128" s="22"/>
      <c r="V128" s="122">
        <f t="shared" si="14"/>
        <v>19.30000000000001</v>
      </c>
    </row>
    <row r="129" spans="1:22" ht="17.25" customHeight="1" thickBot="1" thickTop="1">
      <c r="A129">
        <v>128</v>
      </c>
      <c r="B129" s="12">
        <v>125</v>
      </c>
      <c r="C129" s="41">
        <v>6</v>
      </c>
      <c r="D129" s="51" t="s">
        <v>122</v>
      </c>
      <c r="E129" s="106">
        <f>SUM(C129*6+1)</f>
        <v>37</v>
      </c>
      <c r="F129" s="54">
        <v>84</v>
      </c>
      <c r="G129" s="54">
        <f t="shared" si="20"/>
        <v>84</v>
      </c>
      <c r="H129" s="54">
        <f t="shared" si="25"/>
        <v>84</v>
      </c>
      <c r="I129" s="54">
        <v>84</v>
      </c>
      <c r="J129" s="54">
        <v>75</v>
      </c>
      <c r="K129" s="16"/>
      <c r="L129" s="17">
        <f t="shared" si="12"/>
        <v>30</v>
      </c>
      <c r="M129" s="19">
        <v>24.996000000000002</v>
      </c>
      <c r="N129" s="60">
        <v>12</v>
      </c>
      <c r="O129" s="19">
        <v>0</v>
      </c>
      <c r="P129" s="17">
        <f t="shared" si="15"/>
        <v>30.000000000000007</v>
      </c>
      <c r="Q129" s="52">
        <v>20</v>
      </c>
      <c r="R129" s="52">
        <v>20</v>
      </c>
      <c r="S129" s="52">
        <v>20</v>
      </c>
      <c r="T129" s="187">
        <v>20</v>
      </c>
      <c r="U129" s="22">
        <f t="shared" si="13"/>
        <v>0</v>
      </c>
      <c r="V129" s="122">
        <f t="shared" si="14"/>
        <v>60.00000000000001</v>
      </c>
    </row>
    <row r="130" spans="1:22" ht="17.25" customHeight="1" thickBot="1" thickTop="1">
      <c r="A130">
        <v>129</v>
      </c>
      <c r="B130" s="12">
        <v>126</v>
      </c>
      <c r="C130" s="41">
        <v>6</v>
      </c>
      <c r="D130" s="51" t="s">
        <v>123</v>
      </c>
      <c r="E130" s="106">
        <v>38</v>
      </c>
      <c r="F130" s="54">
        <v>84</v>
      </c>
      <c r="G130" s="54">
        <f t="shared" si="20"/>
        <v>84</v>
      </c>
      <c r="H130" s="54">
        <f t="shared" si="25"/>
        <v>84</v>
      </c>
      <c r="I130" s="54">
        <v>84</v>
      </c>
      <c r="J130" s="54">
        <v>75</v>
      </c>
      <c r="K130" s="16"/>
      <c r="L130" s="17">
        <f t="shared" si="12"/>
        <v>29</v>
      </c>
      <c r="M130" s="60">
        <v>24.996000000000002</v>
      </c>
      <c r="N130" s="19">
        <v>12</v>
      </c>
      <c r="O130" s="60">
        <v>30</v>
      </c>
      <c r="P130" s="17">
        <f t="shared" si="15"/>
        <v>0</v>
      </c>
      <c r="Q130" s="21">
        <v>0</v>
      </c>
      <c r="R130" s="21">
        <v>0</v>
      </c>
      <c r="S130" s="21">
        <v>0</v>
      </c>
      <c r="T130" s="21"/>
      <c r="U130" s="22">
        <f t="shared" si="13"/>
        <v>80</v>
      </c>
      <c r="V130" s="122">
        <f t="shared" si="14"/>
        <v>109</v>
      </c>
    </row>
    <row r="131" spans="1:22" ht="17.25" customHeight="1" thickBot="1" thickTop="1">
      <c r="A131">
        <v>130</v>
      </c>
      <c r="B131" s="90">
        <v>127</v>
      </c>
      <c r="C131" s="91">
        <v>3</v>
      </c>
      <c r="D131" s="51" t="s">
        <v>122</v>
      </c>
      <c r="E131" s="106">
        <f>SUM(C131*6+1)</f>
        <v>19</v>
      </c>
      <c r="F131" s="54">
        <v>42</v>
      </c>
      <c r="G131" s="54">
        <f t="shared" si="20"/>
        <v>42</v>
      </c>
      <c r="H131" s="54">
        <f t="shared" si="25"/>
        <v>42</v>
      </c>
      <c r="I131" s="54">
        <v>42</v>
      </c>
      <c r="J131" s="54">
        <v>37.5</v>
      </c>
      <c r="K131" s="16"/>
      <c r="L131" s="17">
        <f aca="true" t="shared" si="26" ref="L131:L194">SUM(C131*6+1)+SUM(C131*10)+SUM(C131*14*3)+SUM(C131*12.5)+SUM(C131*9)-SUM(E131:K131)</f>
        <v>15</v>
      </c>
      <c r="M131" s="60">
        <v>12.5</v>
      </c>
      <c r="N131" s="60">
        <v>6</v>
      </c>
      <c r="O131" s="19">
        <v>15</v>
      </c>
      <c r="P131" s="17">
        <f>SUM(C131*4.166)+SUM(6)+SUM(15)-SUM(M131:O131)</f>
        <v>-0.001999999999995339</v>
      </c>
      <c r="Q131" s="44"/>
      <c r="R131" s="44"/>
      <c r="S131" s="44"/>
      <c r="T131" s="125"/>
      <c r="U131" s="22"/>
      <c r="V131" s="122">
        <f aca="true" t="shared" si="27" ref="V131:V194">L131+P131+U131</f>
        <v>14.998000000000005</v>
      </c>
    </row>
    <row r="132" spans="1:22" ht="17.25" customHeight="1" thickBot="1" thickTop="1">
      <c r="A132">
        <v>131</v>
      </c>
      <c r="B132" s="12">
        <v>128</v>
      </c>
      <c r="C132" s="41">
        <v>6</v>
      </c>
      <c r="D132" s="51" t="s">
        <v>124</v>
      </c>
      <c r="E132" s="15">
        <v>38</v>
      </c>
      <c r="F132" s="54">
        <f aca="true" t="shared" si="28" ref="F132:F158">SUM(C132*10)</f>
        <v>60</v>
      </c>
      <c r="G132" s="54">
        <f t="shared" si="20"/>
        <v>84</v>
      </c>
      <c r="H132" s="54">
        <f t="shared" si="25"/>
        <v>84</v>
      </c>
      <c r="I132" s="54">
        <f>SUM(C132*14)</f>
        <v>84</v>
      </c>
      <c r="J132" s="54">
        <f>75-1</f>
        <v>74</v>
      </c>
      <c r="K132" s="16"/>
      <c r="L132" s="17">
        <f t="shared" si="26"/>
        <v>54</v>
      </c>
      <c r="M132" s="19">
        <v>24.996000000000002</v>
      </c>
      <c r="N132" s="19">
        <v>12</v>
      </c>
      <c r="O132" s="60">
        <v>30</v>
      </c>
      <c r="P132" s="17">
        <f aca="true" t="shared" si="29" ref="P132:P195">SUM(C132*4.166)+SUM(12)+SUM(30)-SUM(M132:O132)</f>
        <v>0</v>
      </c>
      <c r="Q132" s="52">
        <v>20</v>
      </c>
      <c r="R132" s="52">
        <v>20</v>
      </c>
      <c r="S132" s="52">
        <v>20</v>
      </c>
      <c r="T132" s="21"/>
      <c r="U132" s="22">
        <f aca="true" t="shared" si="30" ref="U132:U195">SUM(80)-SUM(Q132:T132)</f>
        <v>20</v>
      </c>
      <c r="V132" s="122">
        <f t="shared" si="27"/>
        <v>74</v>
      </c>
    </row>
    <row r="133" spans="1:22" ht="17.25" customHeight="1" thickBot="1" thickTop="1">
      <c r="A133">
        <v>132</v>
      </c>
      <c r="B133" s="90">
        <v>129</v>
      </c>
      <c r="C133" s="91">
        <v>9</v>
      </c>
      <c r="D133" s="51" t="s">
        <v>125</v>
      </c>
      <c r="E133" s="106">
        <v>56</v>
      </c>
      <c r="F133" s="54">
        <f t="shared" si="28"/>
        <v>90</v>
      </c>
      <c r="G133" s="54">
        <f t="shared" si="20"/>
        <v>126</v>
      </c>
      <c r="H133" s="54">
        <f t="shared" si="25"/>
        <v>126</v>
      </c>
      <c r="I133" s="54">
        <f>SUM(C133*14)</f>
        <v>126</v>
      </c>
      <c r="J133" s="54">
        <v>112.5</v>
      </c>
      <c r="K133" s="16"/>
      <c r="L133" s="17">
        <f t="shared" si="26"/>
        <v>80</v>
      </c>
      <c r="M133" s="60">
        <v>37.5</v>
      </c>
      <c r="N133" s="60">
        <v>12</v>
      </c>
      <c r="O133" s="60">
        <v>30</v>
      </c>
      <c r="P133" s="17">
        <f>SUM(C133*4.1666)+SUM(12)+SUM(30)-SUM(M133:O133)</f>
        <v>-0.0005999999999914962</v>
      </c>
      <c r="Q133" s="20">
        <v>20</v>
      </c>
      <c r="R133" s="21">
        <v>20</v>
      </c>
      <c r="S133" s="20">
        <v>20</v>
      </c>
      <c r="T133" s="187">
        <v>20</v>
      </c>
      <c r="U133" s="22">
        <f t="shared" si="30"/>
        <v>0</v>
      </c>
      <c r="V133" s="122">
        <f t="shared" si="27"/>
        <v>79.99940000000001</v>
      </c>
    </row>
    <row r="134" spans="1:22" ht="17.25" customHeight="1" thickBot="1" thickTop="1">
      <c r="A134">
        <v>133</v>
      </c>
      <c r="B134" s="45">
        <v>130</v>
      </c>
      <c r="C134" s="46">
        <v>6</v>
      </c>
      <c r="D134" s="53" t="s">
        <v>126</v>
      </c>
      <c r="E134" s="106">
        <v>38</v>
      </c>
      <c r="F134" s="54">
        <f t="shared" si="28"/>
        <v>60</v>
      </c>
      <c r="G134" s="54">
        <f t="shared" si="20"/>
        <v>84</v>
      </c>
      <c r="H134" s="54">
        <f t="shared" si="25"/>
        <v>84</v>
      </c>
      <c r="I134" s="54">
        <f>SUM(C134*14)</f>
        <v>84</v>
      </c>
      <c r="J134" s="27">
        <v>75</v>
      </c>
      <c r="K134" s="16"/>
      <c r="L134" s="17">
        <f t="shared" si="26"/>
        <v>53</v>
      </c>
      <c r="M134" s="19">
        <v>24.996000000000002</v>
      </c>
      <c r="N134" s="19">
        <v>12</v>
      </c>
      <c r="O134" s="60">
        <v>30</v>
      </c>
      <c r="P134" s="17">
        <f t="shared" si="29"/>
        <v>0</v>
      </c>
      <c r="Q134" s="20">
        <v>20</v>
      </c>
      <c r="R134" s="21">
        <v>0</v>
      </c>
      <c r="S134" s="20">
        <v>20</v>
      </c>
      <c r="T134" s="187">
        <v>20</v>
      </c>
      <c r="U134" s="22">
        <f t="shared" si="30"/>
        <v>20</v>
      </c>
      <c r="V134" s="122">
        <f t="shared" si="27"/>
        <v>73</v>
      </c>
    </row>
    <row r="135" spans="1:22" ht="17.25" customHeight="1" thickBot="1" thickTop="1">
      <c r="A135">
        <v>134</v>
      </c>
      <c r="B135" s="45"/>
      <c r="C135" s="46"/>
      <c r="D135" s="53"/>
      <c r="E135" s="15"/>
      <c r="F135" s="16"/>
      <c r="G135" s="16"/>
      <c r="H135" s="16"/>
      <c r="I135" s="16"/>
      <c r="J135" s="16"/>
      <c r="K135" s="16"/>
      <c r="L135" s="17"/>
      <c r="M135" s="19"/>
      <c r="N135" s="19"/>
      <c r="O135" s="19"/>
      <c r="P135" s="17"/>
      <c r="Q135" s="21"/>
      <c r="R135" s="21"/>
      <c r="S135" s="21"/>
      <c r="T135" s="21"/>
      <c r="U135" s="22"/>
      <c r="V135" s="122">
        <f t="shared" si="27"/>
        <v>0</v>
      </c>
    </row>
    <row r="136" spans="1:22" ht="17.25" customHeight="1" thickBot="1" thickTop="1">
      <c r="A136">
        <v>135</v>
      </c>
      <c r="B136" s="12">
        <v>131</v>
      </c>
      <c r="C136" s="92">
        <v>9.21</v>
      </c>
      <c r="D136" s="51" t="s">
        <v>127</v>
      </c>
      <c r="E136" s="106">
        <v>56</v>
      </c>
      <c r="F136" s="54">
        <v>90</v>
      </c>
      <c r="G136" s="54">
        <v>126</v>
      </c>
      <c r="H136" s="54">
        <v>128.94</v>
      </c>
      <c r="I136" s="54">
        <v>128.94</v>
      </c>
      <c r="J136" s="54">
        <v>115.13</v>
      </c>
      <c r="K136" s="16"/>
      <c r="L136" s="17">
        <f t="shared" si="26"/>
        <v>88.18500000000006</v>
      </c>
      <c r="M136" s="60">
        <v>37.5</v>
      </c>
      <c r="N136" s="19">
        <v>12</v>
      </c>
      <c r="O136" s="60">
        <v>45</v>
      </c>
      <c r="P136" s="17">
        <f t="shared" si="29"/>
        <v>-14.131139999999988</v>
      </c>
      <c r="Q136" s="52">
        <v>20</v>
      </c>
      <c r="R136" s="20">
        <v>20</v>
      </c>
      <c r="S136" s="20">
        <v>20</v>
      </c>
      <c r="T136" s="187">
        <v>20</v>
      </c>
      <c r="U136" s="22">
        <f t="shared" si="30"/>
        <v>0</v>
      </c>
      <c r="V136" s="122">
        <f t="shared" si="27"/>
        <v>74.05386000000007</v>
      </c>
    </row>
    <row r="137" spans="1:22" ht="17.25" customHeight="1" thickBot="1" thickTop="1">
      <c r="A137">
        <v>136</v>
      </c>
      <c r="B137" s="49"/>
      <c r="C137" s="93"/>
      <c r="D137" s="48"/>
      <c r="E137" s="15"/>
      <c r="F137" s="16"/>
      <c r="G137" s="16"/>
      <c r="H137" s="16"/>
      <c r="I137" s="16"/>
      <c r="J137" s="16"/>
      <c r="K137" s="16"/>
      <c r="L137" s="17"/>
      <c r="M137" s="19"/>
      <c r="N137" s="19"/>
      <c r="O137" s="19"/>
      <c r="P137" s="17"/>
      <c r="Q137" s="21"/>
      <c r="R137" s="21"/>
      <c r="S137" s="21"/>
      <c r="T137" s="21"/>
      <c r="U137" s="22"/>
      <c r="V137" s="122">
        <f t="shared" si="27"/>
        <v>0</v>
      </c>
    </row>
    <row r="138" spans="1:22" ht="17.25" customHeight="1" thickBot="1" thickTop="1">
      <c r="A138">
        <v>137</v>
      </c>
      <c r="B138" s="49">
        <v>132</v>
      </c>
      <c r="C138" s="50">
        <v>6</v>
      </c>
      <c r="D138" s="48" t="s">
        <v>128</v>
      </c>
      <c r="E138" s="106">
        <v>38</v>
      </c>
      <c r="F138" s="54">
        <f t="shared" si="28"/>
        <v>60</v>
      </c>
      <c r="G138" s="54">
        <f t="shared" si="20"/>
        <v>84</v>
      </c>
      <c r="H138" s="54">
        <f t="shared" si="25"/>
        <v>84</v>
      </c>
      <c r="I138" s="54">
        <f>SUM(C138*14)</f>
        <v>84</v>
      </c>
      <c r="J138" s="54">
        <f>37.65+35.1</f>
        <v>72.75</v>
      </c>
      <c r="K138" s="16"/>
      <c r="L138" s="17">
        <f t="shared" si="26"/>
        <v>55.25</v>
      </c>
      <c r="M138" s="60">
        <v>24.996000000000002</v>
      </c>
      <c r="N138" s="60">
        <v>12</v>
      </c>
      <c r="O138" s="60">
        <v>30</v>
      </c>
      <c r="P138" s="17">
        <f t="shared" si="29"/>
        <v>0</v>
      </c>
      <c r="Q138" s="20">
        <v>20</v>
      </c>
      <c r="R138" s="20">
        <v>20</v>
      </c>
      <c r="S138" s="20">
        <v>20</v>
      </c>
      <c r="T138" s="187">
        <v>20</v>
      </c>
      <c r="U138" s="22">
        <f t="shared" si="30"/>
        <v>0</v>
      </c>
      <c r="V138" s="122">
        <f t="shared" si="27"/>
        <v>55.25</v>
      </c>
    </row>
    <row r="139" spans="1:22" ht="17.25" customHeight="1" thickBot="1" thickTop="1">
      <c r="A139">
        <v>138</v>
      </c>
      <c r="B139" s="90">
        <v>133</v>
      </c>
      <c r="C139" s="91">
        <v>3</v>
      </c>
      <c r="D139" s="51" t="s">
        <v>129</v>
      </c>
      <c r="E139" s="106">
        <f>SUM(C139*6+1)</f>
        <v>19</v>
      </c>
      <c r="F139" s="54">
        <f t="shared" si="28"/>
        <v>30</v>
      </c>
      <c r="G139" s="54">
        <f t="shared" si="20"/>
        <v>42</v>
      </c>
      <c r="H139" s="54">
        <f t="shared" si="25"/>
        <v>42</v>
      </c>
      <c r="I139" s="54">
        <v>42</v>
      </c>
      <c r="J139" s="54">
        <v>37.5</v>
      </c>
      <c r="K139" s="16"/>
      <c r="L139" s="17">
        <f t="shared" si="26"/>
        <v>27</v>
      </c>
      <c r="M139" s="60">
        <v>12.495000000000001</v>
      </c>
      <c r="N139" s="19">
        <v>6</v>
      </c>
      <c r="O139" s="19">
        <v>0</v>
      </c>
      <c r="P139" s="17">
        <f t="shared" si="29"/>
        <v>36.003</v>
      </c>
      <c r="Q139" s="140"/>
      <c r="R139" s="140"/>
      <c r="S139" s="140"/>
      <c r="T139" s="134"/>
      <c r="U139" s="22"/>
      <c r="V139" s="122">
        <f t="shared" si="27"/>
        <v>63.003</v>
      </c>
    </row>
    <row r="140" spans="1:22" ht="17.25" customHeight="1" thickBot="1" thickTop="1">
      <c r="A140">
        <v>139</v>
      </c>
      <c r="B140" s="90" t="s">
        <v>130</v>
      </c>
      <c r="C140" s="91">
        <v>6</v>
      </c>
      <c r="D140" s="51" t="s">
        <v>129</v>
      </c>
      <c r="E140" s="106">
        <f>SUM(C140*6+1)</f>
        <v>37</v>
      </c>
      <c r="F140" s="54">
        <f t="shared" si="28"/>
        <v>60</v>
      </c>
      <c r="G140" s="54">
        <f t="shared" si="20"/>
        <v>84</v>
      </c>
      <c r="H140" s="54">
        <f t="shared" si="25"/>
        <v>84</v>
      </c>
      <c r="I140" s="54">
        <v>84</v>
      </c>
      <c r="J140" s="54">
        <v>75</v>
      </c>
      <c r="K140" s="16"/>
      <c r="L140" s="17">
        <f t="shared" si="26"/>
        <v>54</v>
      </c>
      <c r="M140" s="60">
        <v>24.996000000000002</v>
      </c>
      <c r="N140" s="60">
        <v>12</v>
      </c>
      <c r="O140" s="60">
        <v>30</v>
      </c>
      <c r="P140" s="17">
        <f t="shared" si="29"/>
        <v>0</v>
      </c>
      <c r="Q140" s="52">
        <v>20</v>
      </c>
      <c r="R140" s="52">
        <v>20</v>
      </c>
      <c r="S140" s="52">
        <v>20</v>
      </c>
      <c r="T140" s="21"/>
      <c r="U140" s="22"/>
      <c r="V140" s="122">
        <f t="shared" si="27"/>
        <v>54</v>
      </c>
    </row>
    <row r="141" spans="1:22" ht="17.25" customHeight="1" thickBot="1" thickTop="1">
      <c r="A141">
        <v>140</v>
      </c>
      <c r="B141" s="12">
        <v>134</v>
      </c>
      <c r="C141" s="41">
        <v>6</v>
      </c>
      <c r="D141" s="51" t="s">
        <v>131</v>
      </c>
      <c r="E141" s="106">
        <v>38</v>
      </c>
      <c r="F141" s="54">
        <f t="shared" si="28"/>
        <v>60</v>
      </c>
      <c r="G141" s="141">
        <f t="shared" si="20"/>
        <v>84</v>
      </c>
      <c r="H141" s="54">
        <f t="shared" si="25"/>
        <v>84</v>
      </c>
      <c r="I141" s="54">
        <f>SUM(C141*14)</f>
        <v>84</v>
      </c>
      <c r="J141" s="54">
        <v>74</v>
      </c>
      <c r="K141" s="16"/>
      <c r="L141" s="17">
        <f t="shared" si="26"/>
        <v>54</v>
      </c>
      <c r="M141" s="60">
        <v>24.996000000000002</v>
      </c>
      <c r="N141" s="19">
        <v>12</v>
      </c>
      <c r="O141" s="60">
        <v>30</v>
      </c>
      <c r="P141" s="17">
        <f t="shared" si="29"/>
        <v>0</v>
      </c>
      <c r="Q141" s="137">
        <v>20</v>
      </c>
      <c r="R141" s="21">
        <v>0</v>
      </c>
      <c r="S141" s="20">
        <v>20</v>
      </c>
      <c r="T141" s="21"/>
      <c r="U141" s="22">
        <f t="shared" si="30"/>
        <v>40</v>
      </c>
      <c r="V141" s="122">
        <f t="shared" si="27"/>
        <v>94</v>
      </c>
    </row>
    <row r="142" spans="1:22" ht="17.25" customHeight="1" thickBot="1" thickTop="1">
      <c r="A142">
        <v>141</v>
      </c>
      <c r="B142" s="12">
        <v>135</v>
      </c>
      <c r="C142" s="41">
        <v>6</v>
      </c>
      <c r="D142" s="51" t="s">
        <v>132</v>
      </c>
      <c r="E142" s="106">
        <v>38</v>
      </c>
      <c r="F142" s="54">
        <f t="shared" si="28"/>
        <v>60</v>
      </c>
      <c r="G142" s="141">
        <f t="shared" si="20"/>
        <v>84</v>
      </c>
      <c r="H142" s="54">
        <f t="shared" si="25"/>
        <v>84</v>
      </c>
      <c r="I142" s="54">
        <f>SUM(C142*14)</f>
        <v>84</v>
      </c>
      <c r="J142" s="54">
        <v>74</v>
      </c>
      <c r="K142" s="16"/>
      <c r="L142" s="17">
        <f t="shared" si="26"/>
        <v>54</v>
      </c>
      <c r="M142" s="60">
        <v>24.996000000000002</v>
      </c>
      <c r="N142" s="19">
        <v>12</v>
      </c>
      <c r="O142" s="60">
        <v>30</v>
      </c>
      <c r="P142" s="17">
        <f t="shared" si="29"/>
        <v>0</v>
      </c>
      <c r="Q142" s="137">
        <v>20</v>
      </c>
      <c r="R142" s="21">
        <v>0</v>
      </c>
      <c r="S142" s="20">
        <v>20</v>
      </c>
      <c r="T142" s="21"/>
      <c r="U142" s="22">
        <f t="shared" si="30"/>
        <v>40</v>
      </c>
      <c r="V142" s="122">
        <f t="shared" si="27"/>
        <v>94</v>
      </c>
    </row>
    <row r="143" spans="1:22" ht="17.25" customHeight="1" thickBot="1" thickTop="1">
      <c r="A143">
        <v>142</v>
      </c>
      <c r="B143" s="12">
        <v>136</v>
      </c>
      <c r="C143" s="41">
        <v>6</v>
      </c>
      <c r="D143" s="53" t="s">
        <v>133</v>
      </c>
      <c r="E143" s="106">
        <v>36</v>
      </c>
      <c r="F143" s="54">
        <f t="shared" si="28"/>
        <v>60</v>
      </c>
      <c r="G143" s="54">
        <f t="shared" si="20"/>
        <v>84</v>
      </c>
      <c r="H143" s="16">
        <v>0</v>
      </c>
      <c r="I143" s="54">
        <v>84</v>
      </c>
      <c r="J143" s="16">
        <v>0</v>
      </c>
      <c r="K143" s="16"/>
      <c r="L143" s="17">
        <f t="shared" si="26"/>
        <v>214</v>
      </c>
      <c r="M143" s="60">
        <v>25</v>
      </c>
      <c r="N143" s="19">
        <v>12</v>
      </c>
      <c r="O143" s="19">
        <v>0</v>
      </c>
      <c r="P143" s="17">
        <f t="shared" si="29"/>
        <v>29.99600000000001</v>
      </c>
      <c r="Q143" s="52">
        <v>20</v>
      </c>
      <c r="R143" s="20">
        <v>20</v>
      </c>
      <c r="S143" s="21">
        <v>0</v>
      </c>
      <c r="T143" s="187">
        <v>20</v>
      </c>
      <c r="U143" s="22">
        <f t="shared" si="30"/>
        <v>20</v>
      </c>
      <c r="V143" s="122">
        <f t="shared" si="27"/>
        <v>263.996</v>
      </c>
    </row>
    <row r="144" spans="1:22" ht="17.25" customHeight="1" thickBot="1" thickTop="1">
      <c r="A144">
        <v>143</v>
      </c>
      <c r="B144" s="45"/>
      <c r="C144" s="46"/>
      <c r="D144" s="53"/>
      <c r="E144" s="15"/>
      <c r="F144" s="16"/>
      <c r="G144" s="16"/>
      <c r="H144" s="16"/>
      <c r="I144" s="16"/>
      <c r="J144" s="16"/>
      <c r="K144" s="16"/>
      <c r="L144" s="17"/>
      <c r="M144" s="19"/>
      <c r="N144" s="19"/>
      <c r="O144" s="19"/>
      <c r="P144" s="17"/>
      <c r="Q144" s="21"/>
      <c r="R144" s="21"/>
      <c r="S144" s="21"/>
      <c r="T144" s="21"/>
      <c r="U144" s="22"/>
      <c r="V144" s="122">
        <f t="shared" si="27"/>
        <v>0</v>
      </c>
    </row>
    <row r="145" spans="1:22" ht="17.25" customHeight="1" thickBot="1" thickTop="1">
      <c r="A145">
        <v>144</v>
      </c>
      <c r="B145" s="45">
        <v>137</v>
      </c>
      <c r="C145" s="46">
        <v>6</v>
      </c>
      <c r="D145" s="53" t="s">
        <v>133</v>
      </c>
      <c r="E145" s="106">
        <v>36</v>
      </c>
      <c r="F145" s="54">
        <f t="shared" si="28"/>
        <v>60</v>
      </c>
      <c r="G145" s="54">
        <f t="shared" si="20"/>
        <v>84</v>
      </c>
      <c r="H145" s="16">
        <v>0</v>
      </c>
      <c r="I145" s="54">
        <v>84</v>
      </c>
      <c r="J145" s="16">
        <v>0</v>
      </c>
      <c r="K145" s="16"/>
      <c r="L145" s="17">
        <f t="shared" si="26"/>
        <v>214</v>
      </c>
      <c r="M145" s="60">
        <v>25</v>
      </c>
      <c r="N145" s="19">
        <v>12</v>
      </c>
      <c r="O145" s="19">
        <v>0</v>
      </c>
      <c r="P145" s="17">
        <f t="shared" si="29"/>
        <v>29.99600000000001</v>
      </c>
      <c r="Q145" s="44"/>
      <c r="R145" s="44"/>
      <c r="S145" s="44"/>
      <c r="T145" s="125"/>
      <c r="U145" s="22"/>
      <c r="V145" s="122">
        <f t="shared" si="27"/>
        <v>243.996</v>
      </c>
    </row>
    <row r="146" spans="1:22" ht="17.25" customHeight="1" thickBot="1" thickTop="1">
      <c r="A146">
        <v>145</v>
      </c>
      <c r="B146" s="12">
        <v>138</v>
      </c>
      <c r="C146" s="33">
        <v>6</v>
      </c>
      <c r="D146" s="51" t="s">
        <v>134</v>
      </c>
      <c r="E146" s="106">
        <v>60</v>
      </c>
      <c r="F146" s="54">
        <f t="shared" si="28"/>
        <v>60</v>
      </c>
      <c r="G146" s="54">
        <f t="shared" si="20"/>
        <v>84</v>
      </c>
      <c r="H146" s="16">
        <v>0</v>
      </c>
      <c r="I146" s="54">
        <v>84</v>
      </c>
      <c r="J146" s="16">
        <v>0</v>
      </c>
      <c r="K146" s="16"/>
      <c r="L146" s="17">
        <f t="shared" si="26"/>
        <v>190</v>
      </c>
      <c r="M146" s="19">
        <v>24.996000000000002</v>
      </c>
      <c r="N146" s="19">
        <v>12</v>
      </c>
      <c r="O146" s="60">
        <v>20</v>
      </c>
      <c r="P146" s="17">
        <f t="shared" si="29"/>
        <v>10.000000000000007</v>
      </c>
      <c r="Q146" s="20">
        <v>20</v>
      </c>
      <c r="R146" s="20">
        <v>20</v>
      </c>
      <c r="S146" s="20">
        <v>20</v>
      </c>
      <c r="T146" s="187">
        <v>20</v>
      </c>
      <c r="U146" s="22">
        <f t="shared" si="30"/>
        <v>0</v>
      </c>
      <c r="V146" s="122">
        <f t="shared" si="27"/>
        <v>200</v>
      </c>
    </row>
    <row r="147" spans="1:22" ht="17.25" customHeight="1" thickBot="1" thickTop="1">
      <c r="A147">
        <v>146</v>
      </c>
      <c r="B147" s="49">
        <v>139</v>
      </c>
      <c r="C147" s="50">
        <v>6</v>
      </c>
      <c r="D147" s="51" t="s">
        <v>281</v>
      </c>
      <c r="E147" s="106">
        <v>60</v>
      </c>
      <c r="F147" s="54">
        <f t="shared" si="28"/>
        <v>60</v>
      </c>
      <c r="G147" s="54">
        <f t="shared" si="20"/>
        <v>84</v>
      </c>
      <c r="H147" s="16">
        <v>0</v>
      </c>
      <c r="I147" s="54">
        <v>84</v>
      </c>
      <c r="J147" s="16">
        <v>0</v>
      </c>
      <c r="K147" s="16"/>
      <c r="L147" s="17">
        <f t="shared" si="26"/>
        <v>190</v>
      </c>
      <c r="M147" s="19">
        <v>24.996000000000002</v>
      </c>
      <c r="N147" s="19">
        <v>12</v>
      </c>
      <c r="O147" s="19">
        <v>0</v>
      </c>
      <c r="P147" s="17">
        <f t="shared" si="29"/>
        <v>30.000000000000007</v>
      </c>
      <c r="Q147" s="44"/>
      <c r="R147" s="44"/>
      <c r="S147" s="44"/>
      <c r="T147" s="125"/>
      <c r="U147" s="22"/>
      <c r="V147" s="122">
        <f t="shared" si="27"/>
        <v>220</v>
      </c>
    </row>
    <row r="148" spans="1:22" ht="17.25" customHeight="1" thickBot="1" thickTop="1">
      <c r="A148">
        <v>147</v>
      </c>
      <c r="B148" s="12">
        <v>140</v>
      </c>
      <c r="C148" s="41">
        <v>6</v>
      </c>
      <c r="D148" s="51" t="s">
        <v>135</v>
      </c>
      <c r="E148" s="106">
        <v>38</v>
      </c>
      <c r="F148" s="54">
        <v>84</v>
      </c>
      <c r="G148" s="54">
        <f t="shared" si="20"/>
        <v>84</v>
      </c>
      <c r="H148" s="27">
        <f>SUM(C148*14)</f>
        <v>84</v>
      </c>
      <c r="I148" s="54">
        <v>84</v>
      </c>
      <c r="J148" s="54">
        <v>50</v>
      </c>
      <c r="K148" s="16"/>
      <c r="L148" s="17">
        <f t="shared" si="26"/>
        <v>54</v>
      </c>
      <c r="M148" s="19">
        <v>24.996000000000002</v>
      </c>
      <c r="N148" s="19">
        <v>12</v>
      </c>
      <c r="O148" s="60">
        <v>30</v>
      </c>
      <c r="P148" s="17">
        <f t="shared" si="29"/>
        <v>0</v>
      </c>
      <c r="Q148" s="52">
        <v>20</v>
      </c>
      <c r="R148" s="52">
        <v>20</v>
      </c>
      <c r="S148" s="52">
        <v>20</v>
      </c>
      <c r="T148" s="21"/>
      <c r="U148" s="22">
        <f t="shared" si="30"/>
        <v>20</v>
      </c>
      <c r="V148" s="122">
        <f t="shared" si="27"/>
        <v>74</v>
      </c>
    </row>
    <row r="149" spans="1:22" ht="17.25" customHeight="1" thickBot="1" thickTop="1">
      <c r="A149">
        <v>148</v>
      </c>
      <c r="B149" s="12">
        <v>141</v>
      </c>
      <c r="C149" s="41">
        <v>6</v>
      </c>
      <c r="D149" s="51" t="s">
        <v>136</v>
      </c>
      <c r="E149" s="106">
        <v>38</v>
      </c>
      <c r="F149" s="54">
        <f t="shared" si="28"/>
        <v>60</v>
      </c>
      <c r="G149" s="54">
        <f t="shared" si="20"/>
        <v>84</v>
      </c>
      <c r="H149" s="54">
        <f>SUM(C149*14)</f>
        <v>84</v>
      </c>
      <c r="I149" s="54">
        <f>SUM(C149*14)</f>
        <v>84</v>
      </c>
      <c r="J149" s="27">
        <v>75</v>
      </c>
      <c r="K149" s="54">
        <v>54</v>
      </c>
      <c r="L149" s="17">
        <f t="shared" si="26"/>
        <v>-1</v>
      </c>
      <c r="M149" s="19">
        <v>24.996000000000002</v>
      </c>
      <c r="N149" s="19">
        <v>12</v>
      </c>
      <c r="O149" s="19">
        <v>30</v>
      </c>
      <c r="P149" s="17">
        <f t="shared" si="29"/>
        <v>0</v>
      </c>
      <c r="Q149" s="21">
        <v>0</v>
      </c>
      <c r="R149" s="20">
        <v>20</v>
      </c>
      <c r="S149" s="21">
        <v>0</v>
      </c>
      <c r="T149" s="187">
        <v>20</v>
      </c>
      <c r="U149" s="22">
        <f t="shared" si="30"/>
        <v>40</v>
      </c>
      <c r="V149" s="122">
        <f t="shared" si="27"/>
        <v>39</v>
      </c>
    </row>
    <row r="150" spans="1:22" ht="17.25" customHeight="1" thickBot="1" thickTop="1">
      <c r="A150">
        <v>149</v>
      </c>
      <c r="B150" s="12">
        <v>142</v>
      </c>
      <c r="C150" s="41">
        <v>6</v>
      </c>
      <c r="D150" s="51" t="s">
        <v>137</v>
      </c>
      <c r="E150" s="15">
        <v>38</v>
      </c>
      <c r="F150" s="54">
        <v>62</v>
      </c>
      <c r="G150" s="54">
        <f t="shared" si="20"/>
        <v>84</v>
      </c>
      <c r="H150" s="54">
        <f>SUM(C150*14)</f>
        <v>84</v>
      </c>
      <c r="I150" s="54">
        <f>SUM(C150*14)</f>
        <v>84</v>
      </c>
      <c r="J150" s="54">
        <f>75-1</f>
        <v>74</v>
      </c>
      <c r="K150" s="16"/>
      <c r="L150" s="17">
        <f t="shared" si="26"/>
        <v>52</v>
      </c>
      <c r="M150" s="60">
        <v>24.996000000000002</v>
      </c>
      <c r="N150" s="19">
        <v>12</v>
      </c>
      <c r="O150" s="60">
        <v>30</v>
      </c>
      <c r="P150" s="17">
        <f t="shared" si="29"/>
        <v>0</v>
      </c>
      <c r="Q150" s="20">
        <v>20</v>
      </c>
      <c r="R150" s="20">
        <v>20</v>
      </c>
      <c r="S150" s="20">
        <v>20</v>
      </c>
      <c r="T150" s="187">
        <v>20</v>
      </c>
      <c r="U150" s="22">
        <f t="shared" si="30"/>
        <v>0</v>
      </c>
      <c r="V150" s="122">
        <f t="shared" si="27"/>
        <v>52</v>
      </c>
    </row>
    <row r="151" spans="1:22" ht="17.25" customHeight="1" thickBot="1" thickTop="1">
      <c r="A151">
        <v>150</v>
      </c>
      <c r="B151" s="12">
        <v>143</v>
      </c>
      <c r="C151" s="41">
        <v>6</v>
      </c>
      <c r="D151" s="51" t="s">
        <v>138</v>
      </c>
      <c r="E151" s="106">
        <v>38</v>
      </c>
      <c r="F151" s="54">
        <v>62</v>
      </c>
      <c r="G151" s="54">
        <f t="shared" si="20"/>
        <v>84</v>
      </c>
      <c r="H151" s="54">
        <f>SUM(C151*14)</f>
        <v>84</v>
      </c>
      <c r="I151" s="54">
        <f>SUM(C151*14)</f>
        <v>84</v>
      </c>
      <c r="J151" s="54">
        <f>75-3</f>
        <v>72</v>
      </c>
      <c r="K151" s="16"/>
      <c r="L151" s="17">
        <f t="shared" si="26"/>
        <v>54</v>
      </c>
      <c r="M151" s="19">
        <v>24.996000000000002</v>
      </c>
      <c r="N151" s="60">
        <v>12</v>
      </c>
      <c r="O151" s="60">
        <v>30</v>
      </c>
      <c r="P151" s="17">
        <f t="shared" si="29"/>
        <v>0</v>
      </c>
      <c r="Q151" s="52">
        <v>20</v>
      </c>
      <c r="R151" s="52">
        <v>20</v>
      </c>
      <c r="S151" s="52">
        <v>20</v>
      </c>
      <c r="T151" s="21"/>
      <c r="U151" s="22">
        <f t="shared" si="30"/>
        <v>20</v>
      </c>
      <c r="V151" s="122">
        <f t="shared" si="27"/>
        <v>74</v>
      </c>
    </row>
    <row r="152" spans="1:22" ht="17.25" customHeight="1" thickBot="1" thickTop="1">
      <c r="A152">
        <v>151</v>
      </c>
      <c r="B152" s="12">
        <v>144</v>
      </c>
      <c r="C152" s="41">
        <v>7.2</v>
      </c>
      <c r="D152" s="51" t="s">
        <v>139</v>
      </c>
      <c r="E152" s="106">
        <v>45.2</v>
      </c>
      <c r="F152" s="54">
        <f t="shared" si="28"/>
        <v>72</v>
      </c>
      <c r="G152" s="54">
        <f t="shared" si="20"/>
        <v>100.8</v>
      </c>
      <c r="H152" s="54">
        <f>SUM(C152*14)</f>
        <v>100.8</v>
      </c>
      <c r="I152" s="54">
        <f>SUM(C152*14)</f>
        <v>100.8</v>
      </c>
      <c r="J152" s="54">
        <f>90-1</f>
        <v>89</v>
      </c>
      <c r="K152" s="16"/>
      <c r="L152" s="17">
        <f t="shared" si="26"/>
        <v>64.79999999999995</v>
      </c>
      <c r="M152" s="60">
        <v>30</v>
      </c>
      <c r="N152" s="60">
        <v>12</v>
      </c>
      <c r="O152" s="60">
        <v>30</v>
      </c>
      <c r="P152" s="17">
        <f t="shared" si="29"/>
        <v>-0.004799999999988813</v>
      </c>
      <c r="Q152" s="20">
        <v>20</v>
      </c>
      <c r="R152" s="20">
        <v>20</v>
      </c>
      <c r="S152" s="20">
        <v>20</v>
      </c>
      <c r="T152" s="187">
        <v>20</v>
      </c>
      <c r="U152" s="22">
        <f t="shared" si="30"/>
        <v>0</v>
      </c>
      <c r="V152" s="122">
        <f t="shared" si="27"/>
        <v>64.79519999999997</v>
      </c>
    </row>
    <row r="153" spans="1:22" ht="17.25" customHeight="1" thickBot="1" thickTop="1">
      <c r="A153">
        <v>152</v>
      </c>
      <c r="B153" s="169">
        <v>145</v>
      </c>
      <c r="C153" s="160">
        <v>7.2</v>
      </c>
      <c r="D153" s="161" t="s">
        <v>140</v>
      </c>
      <c r="E153" s="106">
        <f aca="true" t="shared" si="31" ref="E153:E158">SUM(C153*6+1)</f>
        <v>44.2</v>
      </c>
      <c r="F153" s="54">
        <f t="shared" si="28"/>
        <v>72</v>
      </c>
      <c r="G153" s="163">
        <v>0</v>
      </c>
      <c r="H153" s="163">
        <v>0</v>
      </c>
      <c r="I153" s="163">
        <v>0</v>
      </c>
      <c r="J153" s="163">
        <v>0</v>
      </c>
      <c r="K153" s="16"/>
      <c r="L153" s="17">
        <f t="shared" si="26"/>
        <v>457.2</v>
      </c>
      <c r="M153" s="60">
        <v>29.995200000000004</v>
      </c>
      <c r="N153" s="60">
        <v>12</v>
      </c>
      <c r="O153" s="19">
        <v>0</v>
      </c>
      <c r="P153" s="17">
        <f t="shared" si="29"/>
        <v>30.000000000000007</v>
      </c>
      <c r="Q153" s="21">
        <v>0</v>
      </c>
      <c r="R153" s="21">
        <v>0</v>
      </c>
      <c r="S153" s="21">
        <v>0</v>
      </c>
      <c r="T153" s="21"/>
      <c r="U153" s="22">
        <f t="shared" si="30"/>
        <v>80</v>
      </c>
      <c r="V153" s="186">
        <f t="shared" si="27"/>
        <v>567.2</v>
      </c>
    </row>
    <row r="154" spans="1:22" ht="17.25" customHeight="1" thickBot="1" thickTop="1">
      <c r="A154">
        <v>153</v>
      </c>
      <c r="B154" s="12">
        <v>146</v>
      </c>
      <c r="C154" s="33">
        <v>9.28</v>
      </c>
      <c r="D154" s="51" t="s">
        <v>141</v>
      </c>
      <c r="E154" s="106">
        <v>57.68</v>
      </c>
      <c r="F154" s="16">
        <f t="shared" si="28"/>
        <v>92.8</v>
      </c>
      <c r="G154" s="54">
        <f>SUM(C154*14)</f>
        <v>129.92</v>
      </c>
      <c r="H154" s="16">
        <f>SUM(C154*14)</f>
        <v>129.92</v>
      </c>
      <c r="I154" s="54">
        <f>SUM(C154*14)</f>
        <v>129.92</v>
      </c>
      <c r="J154" s="54">
        <f>116+1.76</f>
        <v>117.76</v>
      </c>
      <c r="K154" s="16"/>
      <c r="L154" s="17">
        <f t="shared" si="26"/>
        <v>80.7600000000001</v>
      </c>
      <c r="M154" s="60">
        <v>38.651199999999996</v>
      </c>
      <c r="N154" s="60">
        <v>12</v>
      </c>
      <c r="O154" s="60">
        <v>46.4</v>
      </c>
      <c r="P154" s="17">
        <f t="shared" si="29"/>
        <v>-16.390719999999988</v>
      </c>
      <c r="Q154" s="20">
        <v>20</v>
      </c>
      <c r="R154" s="20">
        <v>20</v>
      </c>
      <c r="S154" s="20">
        <v>20</v>
      </c>
      <c r="T154" s="187">
        <v>20</v>
      </c>
      <c r="U154" s="22">
        <f t="shared" si="30"/>
        <v>0</v>
      </c>
      <c r="V154" s="122">
        <f t="shared" si="27"/>
        <v>64.36928000000012</v>
      </c>
    </row>
    <row r="155" spans="1:22" ht="17.25" customHeight="1" thickBot="1" thickTop="1">
      <c r="A155">
        <v>154</v>
      </c>
      <c r="B155" s="49">
        <v>147</v>
      </c>
      <c r="C155" s="50">
        <v>6</v>
      </c>
      <c r="D155" s="53" t="s">
        <v>142</v>
      </c>
      <c r="E155" s="106">
        <f t="shared" si="31"/>
        <v>37</v>
      </c>
      <c r="F155" s="54">
        <f t="shared" si="28"/>
        <v>60</v>
      </c>
      <c r="G155" s="54">
        <v>84</v>
      </c>
      <c r="H155" s="54">
        <v>84</v>
      </c>
      <c r="I155" s="54">
        <v>84</v>
      </c>
      <c r="J155" s="54">
        <v>75</v>
      </c>
      <c r="K155" s="16"/>
      <c r="L155" s="17">
        <f t="shared" si="26"/>
        <v>54</v>
      </c>
      <c r="M155" s="19">
        <v>24.996000000000002</v>
      </c>
      <c r="N155" s="60">
        <v>12</v>
      </c>
      <c r="O155" s="60">
        <v>30</v>
      </c>
      <c r="P155" s="17">
        <f t="shared" si="29"/>
        <v>0</v>
      </c>
      <c r="Q155" s="52">
        <v>20</v>
      </c>
      <c r="R155" s="52">
        <v>20</v>
      </c>
      <c r="S155" s="52">
        <v>20</v>
      </c>
      <c r="T155" s="21"/>
      <c r="U155" s="22">
        <f t="shared" si="30"/>
        <v>20</v>
      </c>
      <c r="V155" s="122">
        <f t="shared" si="27"/>
        <v>74</v>
      </c>
    </row>
    <row r="156" spans="1:22" ht="17.25" customHeight="1" thickBot="1" thickTop="1">
      <c r="A156">
        <v>155</v>
      </c>
      <c r="B156" s="142" t="s">
        <v>143</v>
      </c>
      <c r="C156" s="93">
        <v>6</v>
      </c>
      <c r="D156" s="53" t="s">
        <v>142</v>
      </c>
      <c r="E156" s="106">
        <f t="shared" si="31"/>
        <v>37</v>
      </c>
      <c r="F156" s="54">
        <f t="shared" si="28"/>
        <v>60</v>
      </c>
      <c r="G156" s="54">
        <v>84</v>
      </c>
      <c r="H156" s="54">
        <v>84</v>
      </c>
      <c r="I156" s="54">
        <v>84</v>
      </c>
      <c r="J156" s="54">
        <v>75</v>
      </c>
      <c r="K156" s="16"/>
      <c r="L156" s="17">
        <f t="shared" si="26"/>
        <v>54</v>
      </c>
      <c r="M156" s="19">
        <v>24.996000000000002</v>
      </c>
      <c r="N156" s="60">
        <v>12</v>
      </c>
      <c r="O156" s="60">
        <v>30</v>
      </c>
      <c r="P156" s="17">
        <f t="shared" si="29"/>
        <v>0</v>
      </c>
      <c r="Q156" s="44"/>
      <c r="R156" s="44"/>
      <c r="S156" s="44"/>
      <c r="T156" s="125"/>
      <c r="U156" s="22"/>
      <c r="V156" s="122">
        <f t="shared" si="27"/>
        <v>54</v>
      </c>
    </row>
    <row r="157" spans="1:22" ht="17.25" customHeight="1" thickBot="1" thickTop="1">
      <c r="A157">
        <v>156</v>
      </c>
      <c r="B157" s="12">
        <v>148</v>
      </c>
      <c r="C157" s="33">
        <v>6</v>
      </c>
      <c r="D157" s="51" t="s">
        <v>279</v>
      </c>
      <c r="E157" s="106">
        <v>60</v>
      </c>
      <c r="F157" s="54">
        <v>84</v>
      </c>
      <c r="G157" s="54">
        <v>84</v>
      </c>
      <c r="H157" s="54">
        <v>86</v>
      </c>
      <c r="I157" s="54">
        <f>SUM(C157*14)</f>
        <v>84</v>
      </c>
      <c r="J157" s="54">
        <v>28</v>
      </c>
      <c r="K157" s="16"/>
      <c r="L157" s="17">
        <f t="shared" si="26"/>
        <v>52</v>
      </c>
      <c r="M157" s="60">
        <v>24.996000000000002</v>
      </c>
      <c r="N157" s="60">
        <v>24</v>
      </c>
      <c r="O157" s="60">
        <v>30</v>
      </c>
      <c r="P157" s="17">
        <f t="shared" si="29"/>
        <v>-12</v>
      </c>
      <c r="Q157" s="20">
        <v>20</v>
      </c>
      <c r="R157" s="21">
        <v>20</v>
      </c>
      <c r="S157" s="52">
        <v>38</v>
      </c>
      <c r="T157" s="21"/>
      <c r="U157" s="22">
        <f t="shared" si="30"/>
        <v>2</v>
      </c>
      <c r="V157" s="122">
        <f t="shared" si="27"/>
        <v>42</v>
      </c>
    </row>
    <row r="158" spans="1:22" ht="17.25" customHeight="1" thickBot="1" thickTop="1">
      <c r="A158">
        <v>157</v>
      </c>
      <c r="B158" s="12">
        <v>149</v>
      </c>
      <c r="C158" s="33">
        <v>6</v>
      </c>
      <c r="D158" s="61" t="s">
        <v>145</v>
      </c>
      <c r="E158" s="106">
        <f t="shared" si="31"/>
        <v>37</v>
      </c>
      <c r="F158" s="54">
        <f t="shared" si="28"/>
        <v>60</v>
      </c>
      <c r="G158" s="54">
        <f>SUM(C158*14)</f>
        <v>84</v>
      </c>
      <c r="H158" s="54">
        <f>SUM(C158*14)</f>
        <v>84</v>
      </c>
      <c r="I158" s="54">
        <f>SUM(C158*14)</f>
        <v>84</v>
      </c>
      <c r="J158" s="54">
        <v>75</v>
      </c>
      <c r="K158" s="54">
        <v>54</v>
      </c>
      <c r="L158" s="17">
        <f t="shared" si="26"/>
        <v>0</v>
      </c>
      <c r="M158" s="19">
        <v>24.996000000000002</v>
      </c>
      <c r="N158" s="19">
        <v>12</v>
      </c>
      <c r="O158" s="60">
        <v>30</v>
      </c>
      <c r="P158" s="17">
        <f t="shared" si="29"/>
        <v>0</v>
      </c>
      <c r="Q158" s="20">
        <v>20</v>
      </c>
      <c r="R158" s="20">
        <v>20</v>
      </c>
      <c r="S158" s="20">
        <v>20</v>
      </c>
      <c r="T158" s="187">
        <v>20</v>
      </c>
      <c r="U158" s="22">
        <f t="shared" si="30"/>
        <v>0</v>
      </c>
      <c r="V158" s="122">
        <f t="shared" si="27"/>
        <v>0</v>
      </c>
    </row>
    <row r="159" spans="1:22" ht="17.25" customHeight="1" thickBot="1" thickTop="1">
      <c r="A159">
        <v>158</v>
      </c>
      <c r="B159" s="49"/>
      <c r="C159" s="50"/>
      <c r="D159" s="98"/>
      <c r="E159" s="15"/>
      <c r="F159" s="16"/>
      <c r="G159" s="16"/>
      <c r="H159" s="16"/>
      <c r="I159" s="16"/>
      <c r="J159" s="16"/>
      <c r="K159" s="16"/>
      <c r="L159" s="17"/>
      <c r="M159" s="19"/>
      <c r="N159" s="19"/>
      <c r="O159" s="19"/>
      <c r="P159" s="17"/>
      <c r="Q159" s="21"/>
      <c r="R159" s="21"/>
      <c r="S159" s="21"/>
      <c r="T159" s="21"/>
      <c r="U159" s="22"/>
      <c r="V159" s="122">
        <f t="shared" si="27"/>
        <v>0</v>
      </c>
    </row>
    <row r="160" spans="1:22" ht="17.25" customHeight="1" thickBot="1" thickTop="1">
      <c r="A160">
        <v>159</v>
      </c>
      <c r="B160" s="49">
        <v>150</v>
      </c>
      <c r="C160" s="50">
        <v>6</v>
      </c>
      <c r="D160" s="99" t="s">
        <v>146</v>
      </c>
      <c r="E160" s="106">
        <v>38</v>
      </c>
      <c r="F160" s="54">
        <f aca="true" t="shared" si="32" ref="F160:F169">SUM(C160*10)</f>
        <v>60</v>
      </c>
      <c r="G160" s="54">
        <f aca="true" t="shared" si="33" ref="G160:G169">SUM(C160*14)</f>
        <v>84</v>
      </c>
      <c r="H160" s="54">
        <f aca="true" t="shared" si="34" ref="H160:H166">SUM(C160*14)</f>
        <v>84</v>
      </c>
      <c r="I160" s="54">
        <f aca="true" t="shared" si="35" ref="I160:I166">SUM(C160*14)</f>
        <v>84</v>
      </c>
      <c r="J160" s="27">
        <f>SUM(C160*12.5)</f>
        <v>75</v>
      </c>
      <c r="K160" s="16"/>
      <c r="L160" s="17">
        <f t="shared" si="26"/>
        <v>53</v>
      </c>
      <c r="M160" s="60">
        <v>24.996000000000002</v>
      </c>
      <c r="N160" s="19">
        <v>12</v>
      </c>
      <c r="O160" s="60">
        <v>30</v>
      </c>
      <c r="P160" s="17">
        <f t="shared" si="29"/>
        <v>0</v>
      </c>
      <c r="Q160" s="20">
        <v>20</v>
      </c>
      <c r="R160" s="21">
        <v>20</v>
      </c>
      <c r="S160" s="21">
        <v>20</v>
      </c>
      <c r="T160" s="187">
        <v>20</v>
      </c>
      <c r="U160" s="22">
        <f t="shared" si="30"/>
        <v>0</v>
      </c>
      <c r="V160" s="122">
        <f t="shared" si="27"/>
        <v>53</v>
      </c>
    </row>
    <row r="161" spans="1:22" ht="17.25" customHeight="1" thickBot="1" thickTop="1">
      <c r="A161">
        <v>160</v>
      </c>
      <c r="B161" s="45">
        <v>151</v>
      </c>
      <c r="C161" s="46">
        <v>6</v>
      </c>
      <c r="D161" s="61" t="s">
        <v>147</v>
      </c>
      <c r="E161" s="106">
        <f>SUM(C161*6+1)</f>
        <v>37</v>
      </c>
      <c r="F161" s="54">
        <f t="shared" si="32"/>
        <v>60</v>
      </c>
      <c r="G161" s="54">
        <f t="shared" si="33"/>
        <v>84</v>
      </c>
      <c r="H161" s="54">
        <f t="shared" si="34"/>
        <v>84</v>
      </c>
      <c r="I161" s="54">
        <f t="shared" si="35"/>
        <v>84</v>
      </c>
      <c r="J161" s="54">
        <v>75</v>
      </c>
      <c r="K161" s="54">
        <v>54</v>
      </c>
      <c r="L161" s="17">
        <f t="shared" si="26"/>
        <v>0</v>
      </c>
      <c r="M161" s="19">
        <v>24.996000000000002</v>
      </c>
      <c r="N161" s="19">
        <v>12</v>
      </c>
      <c r="O161" s="60">
        <v>30</v>
      </c>
      <c r="P161" s="17">
        <f t="shared" si="29"/>
        <v>0</v>
      </c>
      <c r="Q161" s="44"/>
      <c r="R161" s="44"/>
      <c r="S161" s="44"/>
      <c r="T161" s="187">
        <v>20</v>
      </c>
      <c r="U161" s="22">
        <f>SUM(20)-SUM(Q161:T161)</f>
        <v>0</v>
      </c>
      <c r="V161" s="122">
        <f t="shared" si="27"/>
        <v>0</v>
      </c>
    </row>
    <row r="162" spans="1:22" ht="17.25" customHeight="1" thickBot="1" thickTop="1">
      <c r="A162">
        <v>161</v>
      </c>
      <c r="B162" s="12">
        <v>152</v>
      </c>
      <c r="C162" s="33">
        <v>6</v>
      </c>
      <c r="D162" s="51" t="s">
        <v>148</v>
      </c>
      <c r="E162" s="15">
        <v>38</v>
      </c>
      <c r="F162" s="54">
        <f t="shared" si="32"/>
        <v>60</v>
      </c>
      <c r="G162" s="54">
        <f t="shared" si="33"/>
        <v>84</v>
      </c>
      <c r="H162" s="54">
        <f t="shared" si="34"/>
        <v>84</v>
      </c>
      <c r="I162" s="54">
        <f t="shared" si="35"/>
        <v>84</v>
      </c>
      <c r="J162" s="27">
        <f>SUM(C162*12.5)</f>
        <v>75</v>
      </c>
      <c r="K162" s="16"/>
      <c r="L162" s="17">
        <f t="shared" si="26"/>
        <v>53</v>
      </c>
      <c r="M162" s="19">
        <v>24.996000000000002</v>
      </c>
      <c r="N162" s="19">
        <v>12</v>
      </c>
      <c r="O162" s="60">
        <v>30</v>
      </c>
      <c r="P162" s="17">
        <f t="shared" si="29"/>
        <v>0</v>
      </c>
      <c r="Q162" s="52">
        <v>20</v>
      </c>
      <c r="R162" s="52">
        <v>20</v>
      </c>
      <c r="S162" s="20">
        <v>20</v>
      </c>
      <c r="T162" s="21"/>
      <c r="U162" s="22">
        <f t="shared" si="30"/>
        <v>20</v>
      </c>
      <c r="V162" s="122">
        <f t="shared" si="27"/>
        <v>73</v>
      </c>
    </row>
    <row r="163" spans="1:22" ht="17.25" customHeight="1" thickBot="1" thickTop="1">
      <c r="A163">
        <v>162</v>
      </c>
      <c r="B163" s="49">
        <v>153</v>
      </c>
      <c r="C163" s="50">
        <v>6</v>
      </c>
      <c r="D163" s="48" t="s">
        <v>280</v>
      </c>
      <c r="E163" s="15">
        <v>38</v>
      </c>
      <c r="F163" s="54">
        <f t="shared" si="32"/>
        <v>60</v>
      </c>
      <c r="G163" s="54">
        <f t="shared" si="33"/>
        <v>84</v>
      </c>
      <c r="H163" s="54">
        <f t="shared" si="34"/>
        <v>84</v>
      </c>
      <c r="I163" s="54">
        <f t="shared" si="35"/>
        <v>84</v>
      </c>
      <c r="J163" s="54">
        <v>75</v>
      </c>
      <c r="K163" s="16"/>
      <c r="L163" s="17">
        <f t="shared" si="26"/>
        <v>53</v>
      </c>
      <c r="M163" s="19">
        <v>24.996000000000002</v>
      </c>
      <c r="N163" s="19">
        <v>12</v>
      </c>
      <c r="O163" s="60">
        <v>30</v>
      </c>
      <c r="P163" s="17">
        <f t="shared" si="29"/>
        <v>0</v>
      </c>
      <c r="Q163" s="21">
        <v>0</v>
      </c>
      <c r="R163" s="52">
        <v>20</v>
      </c>
      <c r="S163" s="21">
        <v>0</v>
      </c>
      <c r="T163" s="21"/>
      <c r="U163" s="22">
        <f t="shared" si="30"/>
        <v>60</v>
      </c>
      <c r="V163" s="122">
        <f t="shared" si="27"/>
        <v>113</v>
      </c>
    </row>
    <row r="164" spans="1:22" ht="17.25" customHeight="1" thickBot="1" thickTop="1">
      <c r="A164">
        <v>163</v>
      </c>
      <c r="B164" s="12">
        <v>154</v>
      </c>
      <c r="C164" s="41">
        <v>6</v>
      </c>
      <c r="D164" s="48" t="s">
        <v>150</v>
      </c>
      <c r="E164" s="106">
        <v>37</v>
      </c>
      <c r="F164" s="54">
        <f t="shared" si="32"/>
        <v>60</v>
      </c>
      <c r="G164" s="54">
        <f t="shared" si="33"/>
        <v>84</v>
      </c>
      <c r="H164" s="54">
        <f t="shared" si="34"/>
        <v>84</v>
      </c>
      <c r="I164" s="54">
        <f t="shared" si="35"/>
        <v>84</v>
      </c>
      <c r="J164" s="54">
        <f>74+1</f>
        <v>75</v>
      </c>
      <c r="K164" s="16"/>
      <c r="L164" s="17">
        <f t="shared" si="26"/>
        <v>54</v>
      </c>
      <c r="M164" s="60">
        <v>24.996000000000002</v>
      </c>
      <c r="N164" s="60">
        <v>12</v>
      </c>
      <c r="O164" s="60">
        <v>30</v>
      </c>
      <c r="P164" s="17">
        <f t="shared" si="29"/>
        <v>0</v>
      </c>
      <c r="Q164" s="20">
        <v>20</v>
      </c>
      <c r="R164" s="52">
        <v>20</v>
      </c>
      <c r="S164" s="52">
        <v>20</v>
      </c>
      <c r="T164" s="21"/>
      <c r="U164" s="22">
        <f t="shared" si="30"/>
        <v>20</v>
      </c>
      <c r="V164" s="122">
        <f t="shared" si="27"/>
        <v>74</v>
      </c>
    </row>
    <row r="165" spans="1:22" ht="17.25" customHeight="1" thickBot="1" thickTop="1">
      <c r="A165">
        <v>164</v>
      </c>
      <c r="B165" s="12">
        <v>155</v>
      </c>
      <c r="C165" s="41">
        <v>6</v>
      </c>
      <c r="D165" s="48" t="s">
        <v>150</v>
      </c>
      <c r="E165" s="106">
        <v>37</v>
      </c>
      <c r="F165" s="54">
        <f t="shared" si="32"/>
        <v>60</v>
      </c>
      <c r="G165" s="54">
        <f t="shared" si="33"/>
        <v>84</v>
      </c>
      <c r="H165" s="54">
        <f t="shared" si="34"/>
        <v>84</v>
      </c>
      <c r="I165" s="54">
        <f t="shared" si="35"/>
        <v>84</v>
      </c>
      <c r="J165" s="54">
        <f>74+1</f>
        <v>75</v>
      </c>
      <c r="K165" s="16"/>
      <c r="L165" s="17">
        <f t="shared" si="26"/>
        <v>54</v>
      </c>
      <c r="M165" s="60">
        <v>25</v>
      </c>
      <c r="N165" s="60">
        <v>12</v>
      </c>
      <c r="O165" s="60">
        <v>30</v>
      </c>
      <c r="P165" s="17">
        <f t="shared" si="29"/>
        <v>-0.003999999999990678</v>
      </c>
      <c r="Q165" s="44"/>
      <c r="R165" s="44"/>
      <c r="S165" s="44"/>
      <c r="T165" s="125"/>
      <c r="U165" s="22"/>
      <c r="V165" s="122">
        <f t="shared" si="27"/>
        <v>53.99600000000001</v>
      </c>
    </row>
    <row r="166" spans="1:22" ht="17.25" customHeight="1" thickBot="1" thickTop="1">
      <c r="A166">
        <v>165</v>
      </c>
      <c r="B166" s="12">
        <v>156</v>
      </c>
      <c r="C166" s="41">
        <v>6</v>
      </c>
      <c r="D166" s="51" t="s">
        <v>151</v>
      </c>
      <c r="E166" s="106">
        <f>SUM(C166*6+1)</f>
        <v>37</v>
      </c>
      <c r="F166" s="54">
        <v>61</v>
      </c>
      <c r="G166" s="54">
        <f t="shared" si="33"/>
        <v>84</v>
      </c>
      <c r="H166" s="54">
        <f t="shared" si="34"/>
        <v>84</v>
      </c>
      <c r="I166" s="54">
        <f t="shared" si="35"/>
        <v>84</v>
      </c>
      <c r="J166" s="54">
        <v>75</v>
      </c>
      <c r="K166" s="16"/>
      <c r="L166" s="17">
        <f t="shared" si="26"/>
        <v>53</v>
      </c>
      <c r="M166" s="60">
        <v>25</v>
      </c>
      <c r="N166" s="60">
        <v>12</v>
      </c>
      <c r="O166" s="60">
        <v>30</v>
      </c>
      <c r="P166" s="17">
        <f t="shared" si="29"/>
        <v>-0.003999999999990678</v>
      </c>
      <c r="Q166" s="44"/>
      <c r="R166" s="44"/>
      <c r="S166" s="44"/>
      <c r="T166" s="125"/>
      <c r="U166" s="22"/>
      <c r="V166" s="122">
        <f t="shared" si="27"/>
        <v>52.99600000000001</v>
      </c>
    </row>
    <row r="167" spans="1:22" ht="17.25" customHeight="1" thickBot="1" thickTop="1">
      <c r="A167">
        <v>166</v>
      </c>
      <c r="B167" s="12">
        <v>157</v>
      </c>
      <c r="C167" s="41">
        <v>6</v>
      </c>
      <c r="D167" s="51" t="s">
        <v>152</v>
      </c>
      <c r="E167" s="106">
        <v>60</v>
      </c>
      <c r="F167" s="54">
        <f t="shared" si="32"/>
        <v>60</v>
      </c>
      <c r="G167" s="54">
        <f t="shared" si="33"/>
        <v>84</v>
      </c>
      <c r="H167" s="16">
        <v>0</v>
      </c>
      <c r="I167" s="16">
        <v>0</v>
      </c>
      <c r="J167" s="16">
        <v>0</v>
      </c>
      <c r="K167" s="16"/>
      <c r="L167" s="17">
        <f t="shared" si="26"/>
        <v>274</v>
      </c>
      <c r="M167" s="60">
        <v>24.996000000000002</v>
      </c>
      <c r="N167" s="60">
        <v>12</v>
      </c>
      <c r="O167" s="60">
        <v>30</v>
      </c>
      <c r="P167" s="17">
        <f t="shared" si="29"/>
        <v>0</v>
      </c>
      <c r="Q167" s="52">
        <v>20</v>
      </c>
      <c r="R167" s="52">
        <v>20</v>
      </c>
      <c r="S167" s="52">
        <v>20</v>
      </c>
      <c r="T167" s="21"/>
      <c r="U167" s="22">
        <f t="shared" si="30"/>
        <v>20</v>
      </c>
      <c r="V167" s="122">
        <f t="shared" si="27"/>
        <v>294</v>
      </c>
    </row>
    <row r="168" spans="1:22" ht="17.25" customHeight="1" thickBot="1" thickTop="1">
      <c r="A168">
        <v>167</v>
      </c>
      <c r="B168" s="12">
        <v>158</v>
      </c>
      <c r="C168" s="41">
        <v>6</v>
      </c>
      <c r="D168" s="51" t="s">
        <v>151</v>
      </c>
      <c r="E168" s="106">
        <f>SUM(C168*6+1)</f>
        <v>37</v>
      </c>
      <c r="F168" s="54">
        <v>61</v>
      </c>
      <c r="G168" s="54">
        <f t="shared" si="33"/>
        <v>84</v>
      </c>
      <c r="H168" s="54">
        <f>SUM(C168*14)</f>
        <v>84</v>
      </c>
      <c r="I168" s="54">
        <f>SUM(C168*14)</f>
        <v>84</v>
      </c>
      <c r="J168" s="54">
        <v>75</v>
      </c>
      <c r="K168" s="16"/>
      <c r="L168" s="17">
        <f t="shared" si="26"/>
        <v>53</v>
      </c>
      <c r="M168" s="60">
        <v>25</v>
      </c>
      <c r="N168" s="60">
        <v>12</v>
      </c>
      <c r="O168" s="19">
        <v>0</v>
      </c>
      <c r="P168" s="17">
        <f t="shared" si="29"/>
        <v>29.99600000000001</v>
      </c>
      <c r="Q168" s="20">
        <v>20</v>
      </c>
      <c r="R168" s="20">
        <v>20</v>
      </c>
      <c r="S168" s="20">
        <v>20</v>
      </c>
      <c r="T168" s="187">
        <v>20</v>
      </c>
      <c r="U168" s="22">
        <f t="shared" si="30"/>
        <v>0</v>
      </c>
      <c r="V168" s="122">
        <f t="shared" si="27"/>
        <v>82.99600000000001</v>
      </c>
    </row>
    <row r="169" spans="1:22" ht="17.25" customHeight="1" thickBot="1" thickTop="1">
      <c r="A169">
        <v>168</v>
      </c>
      <c r="B169" s="12">
        <v>159</v>
      </c>
      <c r="C169" s="41">
        <v>6</v>
      </c>
      <c r="D169" s="51" t="s">
        <v>153</v>
      </c>
      <c r="E169" s="106">
        <v>38</v>
      </c>
      <c r="F169" s="54">
        <f t="shared" si="32"/>
        <v>60</v>
      </c>
      <c r="G169" s="54">
        <f t="shared" si="33"/>
        <v>84</v>
      </c>
      <c r="H169" s="54">
        <f>SUM(C169*14)</f>
        <v>84</v>
      </c>
      <c r="I169" s="54">
        <f>SUM(C169*14)</f>
        <v>84</v>
      </c>
      <c r="J169" s="54">
        <v>75</v>
      </c>
      <c r="K169" s="16"/>
      <c r="L169" s="17">
        <f t="shared" si="26"/>
        <v>53</v>
      </c>
      <c r="M169" s="60">
        <v>24.996000000000002</v>
      </c>
      <c r="N169" s="19">
        <v>12</v>
      </c>
      <c r="O169" s="60">
        <v>30</v>
      </c>
      <c r="P169" s="17">
        <f t="shared" si="29"/>
        <v>0</v>
      </c>
      <c r="Q169" s="52">
        <v>20</v>
      </c>
      <c r="R169" s="21">
        <v>20</v>
      </c>
      <c r="S169" s="21">
        <v>0</v>
      </c>
      <c r="T169" s="187">
        <v>20</v>
      </c>
      <c r="U169" s="22">
        <f t="shared" si="30"/>
        <v>20</v>
      </c>
      <c r="V169" s="122">
        <f t="shared" si="27"/>
        <v>73</v>
      </c>
    </row>
    <row r="170" spans="1:22" ht="17.25" customHeight="1" thickBot="1" thickTop="1">
      <c r="A170">
        <v>169</v>
      </c>
      <c r="B170" s="159">
        <v>160</v>
      </c>
      <c r="C170" s="160">
        <v>6</v>
      </c>
      <c r="D170" s="161" t="s">
        <v>154</v>
      </c>
      <c r="E170" s="162">
        <f>SUM(C170*6+1)</f>
        <v>37</v>
      </c>
      <c r="F170" s="54">
        <v>61</v>
      </c>
      <c r="G170" s="163">
        <v>48</v>
      </c>
      <c r="H170" s="54">
        <v>84</v>
      </c>
      <c r="I170" s="163">
        <v>0</v>
      </c>
      <c r="J170" s="163">
        <v>0</v>
      </c>
      <c r="K170" s="16"/>
      <c r="L170" s="17">
        <f t="shared" si="26"/>
        <v>248</v>
      </c>
      <c r="M170" s="60">
        <v>24.996000000000002</v>
      </c>
      <c r="N170" s="60">
        <v>12</v>
      </c>
      <c r="O170" s="19">
        <v>0</v>
      </c>
      <c r="P170" s="17">
        <f t="shared" si="29"/>
        <v>30.000000000000007</v>
      </c>
      <c r="Q170" s="21">
        <v>0</v>
      </c>
      <c r="R170" s="21">
        <v>0</v>
      </c>
      <c r="S170" s="21">
        <v>0</v>
      </c>
      <c r="T170" s="21"/>
      <c r="U170" s="22">
        <f t="shared" si="30"/>
        <v>80</v>
      </c>
      <c r="V170" s="186">
        <f t="shared" si="27"/>
        <v>358</v>
      </c>
    </row>
    <row r="171" spans="1:22" ht="17.25" customHeight="1" thickBot="1" thickTop="1">
      <c r="A171">
        <v>170</v>
      </c>
      <c r="B171" s="12"/>
      <c r="C171" s="41"/>
      <c r="D171" s="51"/>
      <c r="E171" s="15"/>
      <c r="F171" s="16"/>
      <c r="G171" s="16"/>
      <c r="H171" s="16"/>
      <c r="I171" s="16"/>
      <c r="J171" s="16"/>
      <c r="K171" s="16"/>
      <c r="L171" s="17"/>
      <c r="M171" s="19"/>
      <c r="N171" s="19"/>
      <c r="O171" s="19"/>
      <c r="P171" s="17"/>
      <c r="Q171" s="21"/>
      <c r="R171" s="21"/>
      <c r="S171" s="21"/>
      <c r="T171" s="21"/>
      <c r="U171" s="22"/>
      <c r="V171" s="122">
        <f t="shared" si="27"/>
        <v>0</v>
      </c>
    </row>
    <row r="172" spans="1:22" ht="17.25" customHeight="1" thickBot="1" thickTop="1">
      <c r="A172">
        <v>171</v>
      </c>
      <c r="B172" s="159">
        <v>161</v>
      </c>
      <c r="C172" s="160">
        <v>6</v>
      </c>
      <c r="D172" s="161" t="s">
        <v>155</v>
      </c>
      <c r="E172" s="162">
        <v>0</v>
      </c>
      <c r="F172" s="163">
        <v>0</v>
      </c>
      <c r="G172" s="163">
        <v>0</v>
      </c>
      <c r="H172" s="163">
        <v>0</v>
      </c>
      <c r="I172" s="163">
        <v>0</v>
      </c>
      <c r="J172" s="163">
        <v>0</v>
      </c>
      <c r="K172" s="16"/>
      <c r="L172" s="17">
        <f t="shared" si="26"/>
        <v>478</v>
      </c>
      <c r="M172" s="60">
        <v>25</v>
      </c>
      <c r="N172" s="19">
        <v>0</v>
      </c>
      <c r="O172" s="19">
        <v>0</v>
      </c>
      <c r="P172" s="17">
        <f t="shared" si="29"/>
        <v>41.99600000000001</v>
      </c>
      <c r="Q172" s="21">
        <v>0</v>
      </c>
      <c r="R172" s="21">
        <v>0</v>
      </c>
      <c r="S172" s="21">
        <v>0</v>
      </c>
      <c r="T172" s="21"/>
      <c r="U172" s="22">
        <f t="shared" si="30"/>
        <v>80</v>
      </c>
      <c r="V172" s="186">
        <f t="shared" si="27"/>
        <v>599.996</v>
      </c>
    </row>
    <row r="173" spans="1:22" ht="17.25" customHeight="1" thickBot="1" thickTop="1">
      <c r="A173">
        <v>172</v>
      </c>
      <c r="B173" s="159">
        <v>162</v>
      </c>
      <c r="C173" s="160">
        <v>6</v>
      </c>
      <c r="D173" s="161" t="s">
        <v>154</v>
      </c>
      <c r="E173" s="162">
        <f>SUM(C173*6+1)</f>
        <v>37</v>
      </c>
      <c r="F173" s="54">
        <v>61</v>
      </c>
      <c r="G173" s="163">
        <v>48</v>
      </c>
      <c r="H173" s="54">
        <v>84</v>
      </c>
      <c r="I173" s="163">
        <v>0</v>
      </c>
      <c r="J173" s="163">
        <v>0</v>
      </c>
      <c r="K173" s="16"/>
      <c r="L173" s="17">
        <f t="shared" si="26"/>
        <v>248</v>
      </c>
      <c r="M173" s="60">
        <v>25</v>
      </c>
      <c r="N173" s="19">
        <v>12</v>
      </c>
      <c r="O173" s="19">
        <v>0</v>
      </c>
      <c r="P173" s="17">
        <f t="shared" si="29"/>
        <v>29.99600000000001</v>
      </c>
      <c r="Q173" s="44"/>
      <c r="R173" s="44"/>
      <c r="S173" s="44"/>
      <c r="T173" s="125"/>
      <c r="U173" s="22"/>
      <c r="V173" s="186">
        <f t="shared" si="27"/>
        <v>277.996</v>
      </c>
    </row>
    <row r="174" spans="1:22" ht="17.25" customHeight="1" thickBot="1" thickTop="1">
      <c r="A174">
        <v>173</v>
      </c>
      <c r="B174" s="12">
        <v>163</v>
      </c>
      <c r="C174" s="41">
        <v>6</v>
      </c>
      <c r="D174" s="51" t="s">
        <v>156</v>
      </c>
      <c r="E174" s="106">
        <v>38</v>
      </c>
      <c r="F174" s="54">
        <f>SUM(C174*10)</f>
        <v>60</v>
      </c>
      <c r="G174" s="54">
        <f>SUM(C174*14)</f>
        <v>84</v>
      </c>
      <c r="H174" s="54">
        <f>SUM(C174*14)</f>
        <v>84</v>
      </c>
      <c r="I174" s="54">
        <f>SUM(C174*14)</f>
        <v>84</v>
      </c>
      <c r="J174" s="54">
        <v>75</v>
      </c>
      <c r="K174" s="54">
        <v>54</v>
      </c>
      <c r="L174" s="17">
        <f t="shared" si="26"/>
        <v>-1</v>
      </c>
      <c r="M174" s="60">
        <v>24.996000000000002</v>
      </c>
      <c r="N174" s="60">
        <v>12</v>
      </c>
      <c r="O174" s="60">
        <v>30</v>
      </c>
      <c r="P174" s="17">
        <f t="shared" si="29"/>
        <v>0</v>
      </c>
      <c r="Q174" s="44"/>
      <c r="R174" s="44"/>
      <c r="S174" s="44"/>
      <c r="T174" s="125"/>
      <c r="U174" s="22"/>
      <c r="V174" s="122">
        <f t="shared" si="27"/>
        <v>-1</v>
      </c>
    </row>
    <row r="175" spans="1:22" ht="17.25" customHeight="1" thickBot="1" thickTop="1">
      <c r="A175">
        <v>174</v>
      </c>
      <c r="B175" s="12">
        <v>164</v>
      </c>
      <c r="C175" s="41">
        <v>6</v>
      </c>
      <c r="D175" s="51" t="s">
        <v>157</v>
      </c>
      <c r="E175" s="106">
        <v>38</v>
      </c>
      <c r="F175" s="54">
        <f>SUM(C175*10)</f>
        <v>60</v>
      </c>
      <c r="G175" s="54">
        <f>SUM(C175*14)</f>
        <v>84</v>
      </c>
      <c r="H175" s="54">
        <f>SUM(C175*14)</f>
        <v>84</v>
      </c>
      <c r="I175" s="54">
        <f>SUM(C175*14)</f>
        <v>84</v>
      </c>
      <c r="J175" s="54">
        <v>74</v>
      </c>
      <c r="K175" s="16"/>
      <c r="L175" s="17">
        <f t="shared" si="26"/>
        <v>54</v>
      </c>
      <c r="M175" s="60">
        <v>24.996000000000002</v>
      </c>
      <c r="N175" s="60">
        <v>12</v>
      </c>
      <c r="O175" s="60">
        <v>30</v>
      </c>
      <c r="P175" s="17">
        <f t="shared" si="29"/>
        <v>0</v>
      </c>
      <c r="Q175" s="21">
        <v>20</v>
      </c>
      <c r="R175" s="20">
        <v>20</v>
      </c>
      <c r="S175" s="20">
        <v>20</v>
      </c>
      <c r="T175" s="187">
        <v>20</v>
      </c>
      <c r="U175" s="22">
        <f t="shared" si="30"/>
        <v>0</v>
      </c>
      <c r="V175" s="122">
        <f t="shared" si="27"/>
        <v>54</v>
      </c>
    </row>
    <row r="176" spans="1:22" ht="17.25" customHeight="1" thickBot="1" thickTop="1">
      <c r="A176">
        <v>175</v>
      </c>
      <c r="B176" s="12">
        <v>165</v>
      </c>
      <c r="C176" s="41">
        <v>6</v>
      </c>
      <c r="D176" s="51" t="s">
        <v>158</v>
      </c>
      <c r="E176" s="106">
        <v>38</v>
      </c>
      <c r="F176" s="54">
        <f>SUM(C176*10)</f>
        <v>60</v>
      </c>
      <c r="G176" s="54">
        <f>SUM(C176*14)</f>
        <v>84</v>
      </c>
      <c r="H176" s="54">
        <f>SUM(C176*14)</f>
        <v>84</v>
      </c>
      <c r="I176" s="54">
        <f>SUM(C176*14)</f>
        <v>84</v>
      </c>
      <c r="J176" s="54">
        <v>75</v>
      </c>
      <c r="K176" s="54">
        <v>54</v>
      </c>
      <c r="L176" s="17">
        <f t="shared" si="26"/>
        <v>-1</v>
      </c>
      <c r="M176" s="60">
        <v>24.996000000000002</v>
      </c>
      <c r="N176" s="60">
        <v>12</v>
      </c>
      <c r="O176" s="60">
        <v>60</v>
      </c>
      <c r="P176" s="17">
        <f t="shared" si="29"/>
        <v>-30</v>
      </c>
      <c r="Q176" s="20">
        <v>20</v>
      </c>
      <c r="R176" s="20">
        <v>20</v>
      </c>
      <c r="S176" s="20">
        <v>20</v>
      </c>
      <c r="T176" s="187">
        <v>20</v>
      </c>
      <c r="U176" s="22">
        <f t="shared" si="30"/>
        <v>0</v>
      </c>
      <c r="V176" s="122">
        <f t="shared" si="27"/>
        <v>-31</v>
      </c>
    </row>
    <row r="177" spans="1:22" ht="17.25" customHeight="1" thickBot="1" thickTop="1">
      <c r="A177">
        <v>176</v>
      </c>
      <c r="B177" s="12">
        <v>166</v>
      </c>
      <c r="C177" s="41">
        <v>7.2</v>
      </c>
      <c r="D177" s="51" t="s">
        <v>159</v>
      </c>
      <c r="E177" s="106">
        <v>45.2</v>
      </c>
      <c r="F177" s="54">
        <f>SUM(C177*10)</f>
        <v>72</v>
      </c>
      <c r="G177" s="54">
        <f>SUM(C177*14)</f>
        <v>100.8</v>
      </c>
      <c r="H177" s="54">
        <f>SUM(C177*14)</f>
        <v>100.8</v>
      </c>
      <c r="I177" s="54">
        <f>SUM(C177*14)</f>
        <v>100.8</v>
      </c>
      <c r="J177" s="54">
        <v>89</v>
      </c>
      <c r="K177" s="16"/>
      <c r="L177" s="17">
        <f t="shared" si="26"/>
        <v>64.79999999999995</v>
      </c>
      <c r="M177" s="60">
        <v>25</v>
      </c>
      <c r="N177" s="60">
        <v>12</v>
      </c>
      <c r="O177" s="60">
        <v>30</v>
      </c>
      <c r="P177" s="17">
        <f t="shared" si="29"/>
        <v>4.995200000000011</v>
      </c>
      <c r="Q177" s="21">
        <v>20</v>
      </c>
      <c r="R177" s="20">
        <v>20</v>
      </c>
      <c r="S177" s="20">
        <v>20</v>
      </c>
      <c r="T177" s="187">
        <v>20</v>
      </c>
      <c r="U177" s="22">
        <f t="shared" si="30"/>
        <v>0</v>
      </c>
      <c r="V177" s="122">
        <f t="shared" si="27"/>
        <v>69.79519999999997</v>
      </c>
    </row>
    <row r="178" spans="1:22" ht="17.25" customHeight="1" thickBot="1" thickTop="1">
      <c r="A178">
        <v>177</v>
      </c>
      <c r="B178" s="12">
        <v>167</v>
      </c>
      <c r="C178" s="41">
        <v>7.2</v>
      </c>
      <c r="D178" s="51" t="s">
        <v>160</v>
      </c>
      <c r="E178" s="106">
        <v>7.2</v>
      </c>
      <c r="F178" s="106">
        <v>72</v>
      </c>
      <c r="G178" s="54">
        <v>100.8</v>
      </c>
      <c r="H178" s="16">
        <f>SUM(C178*14)</f>
        <v>100.8</v>
      </c>
      <c r="I178" s="54">
        <f>SUM(C178*14)</f>
        <v>100.8</v>
      </c>
      <c r="J178" s="54">
        <f>90-1</f>
        <v>89</v>
      </c>
      <c r="K178" s="16"/>
      <c r="L178" s="17">
        <f t="shared" si="26"/>
        <v>102.79999999999995</v>
      </c>
      <c r="M178" s="19">
        <v>29.995200000000004</v>
      </c>
      <c r="N178" s="19">
        <v>12</v>
      </c>
      <c r="O178" s="60">
        <v>30</v>
      </c>
      <c r="P178" s="17">
        <f t="shared" si="29"/>
        <v>0</v>
      </c>
      <c r="Q178" s="20">
        <v>20</v>
      </c>
      <c r="R178" s="20">
        <v>20</v>
      </c>
      <c r="S178" s="52">
        <v>20</v>
      </c>
      <c r="T178" s="21"/>
      <c r="U178" s="22">
        <f t="shared" si="30"/>
        <v>20</v>
      </c>
      <c r="V178" s="122">
        <f t="shared" si="27"/>
        <v>122.79999999999995</v>
      </c>
    </row>
    <row r="179" spans="1:22" ht="17.25" customHeight="1" thickBot="1" thickTop="1">
      <c r="A179">
        <v>178</v>
      </c>
      <c r="B179" s="12">
        <v>168</v>
      </c>
      <c r="C179" s="41">
        <v>11.64</v>
      </c>
      <c r="D179" s="51" t="s">
        <v>161</v>
      </c>
      <c r="E179" s="106">
        <v>62.5</v>
      </c>
      <c r="F179" s="54">
        <v>102.5</v>
      </c>
      <c r="G179" s="54">
        <v>143.5</v>
      </c>
      <c r="H179" s="54">
        <v>143.5</v>
      </c>
      <c r="I179" s="54">
        <v>143.5</v>
      </c>
      <c r="J179" s="54">
        <v>128.13</v>
      </c>
      <c r="K179" s="16"/>
      <c r="L179" s="17">
        <f t="shared" si="26"/>
        <v>202.75</v>
      </c>
      <c r="M179" s="60">
        <v>42.7</v>
      </c>
      <c r="N179" s="60">
        <v>12</v>
      </c>
      <c r="O179" s="60">
        <v>30</v>
      </c>
      <c r="P179" s="17">
        <f t="shared" si="29"/>
        <v>5.792240000000007</v>
      </c>
      <c r="Q179" s="52">
        <v>20</v>
      </c>
      <c r="R179" s="52">
        <v>20</v>
      </c>
      <c r="S179" s="52">
        <v>20</v>
      </c>
      <c r="T179" s="21"/>
      <c r="U179" s="22">
        <f t="shared" si="30"/>
        <v>20</v>
      </c>
      <c r="V179" s="122">
        <f t="shared" si="27"/>
        <v>228.54224</v>
      </c>
    </row>
    <row r="180" spans="1:22" ht="17.25" customHeight="1" thickBot="1" thickTop="1">
      <c r="A180">
        <v>179</v>
      </c>
      <c r="B180" s="12">
        <v>169</v>
      </c>
      <c r="C180" s="41">
        <v>6.87</v>
      </c>
      <c r="D180" s="51" t="s">
        <v>162</v>
      </c>
      <c r="E180" s="106">
        <v>38</v>
      </c>
      <c r="F180" s="54">
        <f>SUM(C180*10)</f>
        <v>68.7</v>
      </c>
      <c r="G180" s="54">
        <f aca="true" t="shared" si="36" ref="G180:G192">SUM(C180*14)</f>
        <v>96.18</v>
      </c>
      <c r="H180" s="54">
        <f aca="true" t="shared" si="37" ref="H180:H192">SUM(C180*14)</f>
        <v>96.18</v>
      </c>
      <c r="I180" s="54">
        <f>SUM(C180*14)</f>
        <v>96.18</v>
      </c>
      <c r="J180" s="54">
        <v>85.88</v>
      </c>
      <c r="K180" s="16"/>
      <c r="L180" s="17">
        <f t="shared" si="26"/>
        <v>66.04500000000007</v>
      </c>
      <c r="M180" s="60">
        <v>28.62</v>
      </c>
      <c r="N180" s="60">
        <v>12</v>
      </c>
      <c r="O180" s="60">
        <v>30</v>
      </c>
      <c r="P180" s="17">
        <f t="shared" si="29"/>
        <v>0.0004199999999912052</v>
      </c>
      <c r="Q180" s="20">
        <v>20</v>
      </c>
      <c r="R180" s="20">
        <v>20</v>
      </c>
      <c r="S180" s="20">
        <v>20</v>
      </c>
      <c r="T180" s="187">
        <v>20</v>
      </c>
      <c r="U180" s="22">
        <f t="shared" si="30"/>
        <v>0</v>
      </c>
      <c r="V180" s="122">
        <f t="shared" si="27"/>
        <v>66.04542000000006</v>
      </c>
    </row>
    <row r="181" spans="1:22" ht="17.25" customHeight="1" thickBot="1" thickTop="1">
      <c r="A181">
        <v>180</v>
      </c>
      <c r="B181" s="45">
        <v>170</v>
      </c>
      <c r="C181" s="46">
        <v>6</v>
      </c>
      <c r="D181" s="51" t="s">
        <v>163</v>
      </c>
      <c r="E181" s="106">
        <v>38</v>
      </c>
      <c r="F181" s="54">
        <f>SUM(C181*10)</f>
        <v>60</v>
      </c>
      <c r="G181" s="54">
        <f t="shared" si="36"/>
        <v>84</v>
      </c>
      <c r="H181" s="54">
        <f t="shared" si="37"/>
        <v>84</v>
      </c>
      <c r="I181" s="54">
        <f>SUM(C181*14)</f>
        <v>84</v>
      </c>
      <c r="J181" s="16">
        <v>0</v>
      </c>
      <c r="K181" s="16"/>
      <c r="L181" s="17">
        <f t="shared" si="26"/>
        <v>128</v>
      </c>
      <c r="M181" s="60">
        <v>24.996000000000002</v>
      </c>
      <c r="N181" s="60">
        <v>12</v>
      </c>
      <c r="O181" s="60">
        <v>30</v>
      </c>
      <c r="P181" s="17">
        <f t="shared" si="29"/>
        <v>0</v>
      </c>
      <c r="Q181" s="52">
        <v>20</v>
      </c>
      <c r="R181" s="52">
        <v>20</v>
      </c>
      <c r="S181" s="21">
        <v>0</v>
      </c>
      <c r="T181" s="21"/>
      <c r="U181" s="22">
        <f t="shared" si="30"/>
        <v>40</v>
      </c>
      <c r="V181" s="122">
        <f t="shared" si="27"/>
        <v>168</v>
      </c>
    </row>
    <row r="182" spans="1:22" ht="17.25" customHeight="1" thickBot="1" thickTop="1">
      <c r="A182">
        <v>181</v>
      </c>
      <c r="B182" s="12">
        <v>171</v>
      </c>
      <c r="C182" s="33">
        <v>6</v>
      </c>
      <c r="D182" s="51" t="s">
        <v>164</v>
      </c>
      <c r="E182" s="106">
        <v>38</v>
      </c>
      <c r="F182" s="54">
        <f>SUM(C182*10)</f>
        <v>60</v>
      </c>
      <c r="G182" s="54">
        <f t="shared" si="36"/>
        <v>84</v>
      </c>
      <c r="H182" s="54">
        <f t="shared" si="37"/>
        <v>84</v>
      </c>
      <c r="I182" s="54">
        <v>24.98</v>
      </c>
      <c r="J182" s="54">
        <v>74</v>
      </c>
      <c r="K182" s="16"/>
      <c r="L182" s="17">
        <f t="shared" si="26"/>
        <v>113.01999999999998</v>
      </c>
      <c r="M182" s="60">
        <v>24.996000000000002</v>
      </c>
      <c r="N182" s="60">
        <v>12</v>
      </c>
      <c r="O182" s="60">
        <v>30</v>
      </c>
      <c r="P182" s="17">
        <f t="shared" si="29"/>
        <v>0</v>
      </c>
      <c r="Q182" s="20">
        <v>20</v>
      </c>
      <c r="R182" s="20">
        <v>20</v>
      </c>
      <c r="S182" s="20">
        <v>20</v>
      </c>
      <c r="T182" s="187">
        <v>20</v>
      </c>
      <c r="U182" s="22">
        <f t="shared" si="30"/>
        <v>0</v>
      </c>
      <c r="V182" s="122">
        <f t="shared" si="27"/>
        <v>113.01999999999998</v>
      </c>
    </row>
    <row r="183" spans="1:22" ht="17.25" customHeight="1" thickBot="1" thickTop="1">
      <c r="A183">
        <v>182</v>
      </c>
      <c r="B183" s="49">
        <v>172</v>
      </c>
      <c r="C183" s="50">
        <v>6</v>
      </c>
      <c r="D183" s="51" t="s">
        <v>165</v>
      </c>
      <c r="E183" s="106">
        <f>SUM(C183*6+1)</f>
        <v>37</v>
      </c>
      <c r="F183" s="54">
        <v>84</v>
      </c>
      <c r="G183" s="54">
        <f t="shared" si="36"/>
        <v>84</v>
      </c>
      <c r="H183" s="54">
        <f t="shared" si="37"/>
        <v>84</v>
      </c>
      <c r="I183" s="54">
        <v>84</v>
      </c>
      <c r="J183" s="54">
        <f>75-24</f>
        <v>51</v>
      </c>
      <c r="K183" s="16"/>
      <c r="L183" s="17">
        <f t="shared" si="26"/>
        <v>54</v>
      </c>
      <c r="M183" s="19">
        <v>24.996000000000002</v>
      </c>
      <c r="N183" s="19">
        <v>12</v>
      </c>
      <c r="O183" s="60">
        <v>30</v>
      </c>
      <c r="P183" s="17">
        <f t="shared" si="29"/>
        <v>0</v>
      </c>
      <c r="Q183" s="52">
        <v>20</v>
      </c>
      <c r="R183" s="21">
        <v>20</v>
      </c>
      <c r="S183" s="52">
        <v>20</v>
      </c>
      <c r="T183" s="21"/>
      <c r="U183" s="22">
        <f t="shared" si="30"/>
        <v>20</v>
      </c>
      <c r="V183" s="122">
        <f t="shared" si="27"/>
        <v>74</v>
      </c>
    </row>
    <row r="184" spans="1:22" ht="17.25" customHeight="1" thickBot="1" thickTop="1">
      <c r="A184">
        <v>183</v>
      </c>
      <c r="B184" s="12">
        <v>173</v>
      </c>
      <c r="C184" s="41">
        <v>6</v>
      </c>
      <c r="D184" s="51" t="s">
        <v>166</v>
      </c>
      <c r="E184" s="106">
        <v>38</v>
      </c>
      <c r="F184" s="54">
        <f>SUM(C184*10)</f>
        <v>60</v>
      </c>
      <c r="G184" s="54">
        <f t="shared" si="36"/>
        <v>84</v>
      </c>
      <c r="H184" s="54">
        <f t="shared" si="37"/>
        <v>84</v>
      </c>
      <c r="I184" s="54">
        <f>SUM(C184*14)</f>
        <v>84</v>
      </c>
      <c r="J184" s="54">
        <v>74</v>
      </c>
      <c r="K184" s="16"/>
      <c r="L184" s="17">
        <f t="shared" si="26"/>
        <v>54</v>
      </c>
      <c r="M184" s="19">
        <v>24.996000000000002</v>
      </c>
      <c r="N184" s="19">
        <v>12</v>
      </c>
      <c r="O184" s="60">
        <v>30</v>
      </c>
      <c r="P184" s="17">
        <f t="shared" si="29"/>
        <v>0</v>
      </c>
      <c r="Q184" s="52">
        <v>20</v>
      </c>
      <c r="R184" s="52">
        <v>20</v>
      </c>
      <c r="S184" s="21">
        <v>0</v>
      </c>
      <c r="T184" s="21"/>
      <c r="U184" s="22">
        <f t="shared" si="30"/>
        <v>40</v>
      </c>
      <c r="V184" s="122">
        <f t="shared" si="27"/>
        <v>94</v>
      </c>
    </row>
    <row r="185" spans="1:22" ht="17.25" customHeight="1" thickBot="1" thickTop="1">
      <c r="A185">
        <v>184</v>
      </c>
      <c r="B185" s="12">
        <v>174</v>
      </c>
      <c r="C185" s="41">
        <v>6</v>
      </c>
      <c r="D185" s="51" t="s">
        <v>165</v>
      </c>
      <c r="E185" s="106">
        <v>37</v>
      </c>
      <c r="F185" s="54">
        <v>84</v>
      </c>
      <c r="G185" s="54">
        <f t="shared" si="36"/>
        <v>84</v>
      </c>
      <c r="H185" s="54">
        <f t="shared" si="37"/>
        <v>84</v>
      </c>
      <c r="I185" s="54">
        <v>84</v>
      </c>
      <c r="J185" s="54">
        <f>75-24</f>
        <v>51</v>
      </c>
      <c r="K185" s="16"/>
      <c r="L185" s="17">
        <f t="shared" si="26"/>
        <v>54</v>
      </c>
      <c r="M185" s="19">
        <v>24.996000000000002</v>
      </c>
      <c r="N185" s="19">
        <v>12</v>
      </c>
      <c r="O185" s="60">
        <v>30</v>
      </c>
      <c r="P185" s="17">
        <f t="shared" si="29"/>
        <v>0</v>
      </c>
      <c r="Q185" s="44"/>
      <c r="R185" s="44"/>
      <c r="S185" s="44"/>
      <c r="T185" s="125"/>
      <c r="U185" s="22"/>
      <c r="V185" s="122">
        <f t="shared" si="27"/>
        <v>54</v>
      </c>
    </row>
    <row r="186" spans="1:22" ht="17.25" customHeight="1" thickBot="1" thickTop="1">
      <c r="A186">
        <v>185</v>
      </c>
      <c r="B186" s="45">
        <v>175</v>
      </c>
      <c r="C186" s="46">
        <v>6</v>
      </c>
      <c r="D186" s="51" t="s">
        <v>166</v>
      </c>
      <c r="E186" s="106">
        <v>38</v>
      </c>
      <c r="F186" s="54">
        <f aca="true" t="shared" si="38" ref="F186:F192">SUM(C186*10)</f>
        <v>60</v>
      </c>
      <c r="G186" s="54">
        <f t="shared" si="36"/>
        <v>84</v>
      </c>
      <c r="H186" s="54">
        <f t="shared" si="37"/>
        <v>84</v>
      </c>
      <c r="I186" s="54">
        <f aca="true" t="shared" si="39" ref="I186:I192">SUM(C186*14)</f>
        <v>84</v>
      </c>
      <c r="J186" s="54">
        <v>74</v>
      </c>
      <c r="K186" s="16"/>
      <c r="L186" s="17">
        <f t="shared" si="26"/>
        <v>54</v>
      </c>
      <c r="M186" s="19">
        <v>24.996000000000002</v>
      </c>
      <c r="N186" s="19">
        <v>12</v>
      </c>
      <c r="O186" s="60">
        <v>30</v>
      </c>
      <c r="P186" s="17">
        <f t="shared" si="29"/>
        <v>0</v>
      </c>
      <c r="Q186" s="44"/>
      <c r="R186" s="44"/>
      <c r="S186" s="44"/>
      <c r="T186" s="125"/>
      <c r="U186" s="22"/>
      <c r="V186" s="122">
        <f t="shared" si="27"/>
        <v>54</v>
      </c>
    </row>
    <row r="187" spans="1:22" ht="17.25" customHeight="1" thickBot="1" thickTop="1">
      <c r="A187">
        <v>186</v>
      </c>
      <c r="B187" s="12">
        <v>176</v>
      </c>
      <c r="C187" s="33">
        <v>6</v>
      </c>
      <c r="D187" s="51" t="s">
        <v>167</v>
      </c>
      <c r="E187" s="15">
        <v>38</v>
      </c>
      <c r="F187" s="54">
        <f t="shared" si="38"/>
        <v>60</v>
      </c>
      <c r="G187" s="54">
        <f t="shared" si="36"/>
        <v>84</v>
      </c>
      <c r="H187" s="54">
        <f t="shared" si="37"/>
        <v>84</v>
      </c>
      <c r="I187" s="54">
        <f t="shared" si="39"/>
        <v>84</v>
      </c>
      <c r="J187" s="54">
        <v>75</v>
      </c>
      <c r="K187" s="16"/>
      <c r="L187" s="17">
        <f t="shared" si="26"/>
        <v>53</v>
      </c>
      <c r="M187" s="19">
        <v>24.996000000000002</v>
      </c>
      <c r="N187" s="19">
        <v>12</v>
      </c>
      <c r="O187" s="19">
        <v>0</v>
      </c>
      <c r="P187" s="17">
        <f t="shared" si="29"/>
        <v>30.000000000000007</v>
      </c>
      <c r="Q187" s="21">
        <v>0</v>
      </c>
      <c r="R187" s="20">
        <v>20</v>
      </c>
      <c r="S187" s="20">
        <v>20</v>
      </c>
      <c r="T187" s="187">
        <v>20</v>
      </c>
      <c r="U187" s="22">
        <f t="shared" si="30"/>
        <v>20</v>
      </c>
      <c r="V187" s="122">
        <f t="shared" si="27"/>
        <v>103</v>
      </c>
    </row>
    <row r="188" spans="1:22" ht="17.25" customHeight="1" thickBot="1" thickTop="1">
      <c r="A188">
        <v>187</v>
      </c>
      <c r="B188" s="49">
        <v>177</v>
      </c>
      <c r="C188" s="50">
        <v>6</v>
      </c>
      <c r="D188" s="51" t="s">
        <v>168</v>
      </c>
      <c r="E188" s="15">
        <v>38</v>
      </c>
      <c r="F188" s="54">
        <f t="shared" si="38"/>
        <v>60</v>
      </c>
      <c r="G188" s="54">
        <f t="shared" si="36"/>
        <v>84</v>
      </c>
      <c r="H188" s="54">
        <f t="shared" si="37"/>
        <v>84</v>
      </c>
      <c r="I188" s="54">
        <f t="shared" si="39"/>
        <v>84</v>
      </c>
      <c r="J188" s="54">
        <v>75</v>
      </c>
      <c r="K188" s="16"/>
      <c r="L188" s="17">
        <f t="shared" si="26"/>
        <v>53</v>
      </c>
      <c r="M188" s="19">
        <v>24.996000000000002</v>
      </c>
      <c r="N188" s="19">
        <v>12</v>
      </c>
      <c r="O188" s="19">
        <v>0</v>
      </c>
      <c r="P188" s="17">
        <f t="shared" si="29"/>
        <v>30.000000000000007</v>
      </c>
      <c r="Q188" s="21">
        <v>0</v>
      </c>
      <c r="R188" s="21">
        <v>0</v>
      </c>
      <c r="S188" s="21">
        <v>0</v>
      </c>
      <c r="T188" s="21"/>
      <c r="U188" s="22">
        <f t="shared" si="30"/>
        <v>80</v>
      </c>
      <c r="V188" s="122">
        <f t="shared" si="27"/>
        <v>163</v>
      </c>
    </row>
    <row r="189" spans="1:22" ht="17.25" customHeight="1" thickBot="1" thickTop="1">
      <c r="A189">
        <v>188</v>
      </c>
      <c r="B189" s="12">
        <v>178</v>
      </c>
      <c r="C189" s="41">
        <v>6</v>
      </c>
      <c r="D189" s="51" t="s">
        <v>169</v>
      </c>
      <c r="E189" s="15">
        <v>38</v>
      </c>
      <c r="F189" s="54">
        <f t="shared" si="38"/>
        <v>60</v>
      </c>
      <c r="G189" s="54">
        <f t="shared" si="36"/>
        <v>84</v>
      </c>
      <c r="H189" s="54">
        <f t="shared" si="37"/>
        <v>84</v>
      </c>
      <c r="I189" s="54">
        <f t="shared" si="39"/>
        <v>84</v>
      </c>
      <c r="J189" s="54">
        <f>75-1</f>
        <v>74</v>
      </c>
      <c r="K189" s="16"/>
      <c r="L189" s="17">
        <f t="shared" si="26"/>
        <v>54</v>
      </c>
      <c r="M189" s="60">
        <v>24.996000000000002</v>
      </c>
      <c r="N189" s="19">
        <v>12</v>
      </c>
      <c r="O189" s="60">
        <v>30</v>
      </c>
      <c r="P189" s="17">
        <f t="shared" si="29"/>
        <v>0</v>
      </c>
      <c r="Q189" s="21">
        <v>20</v>
      </c>
      <c r="R189" s="20">
        <v>20</v>
      </c>
      <c r="S189" s="20">
        <v>20</v>
      </c>
      <c r="T189" s="21"/>
      <c r="U189" s="22">
        <f t="shared" si="30"/>
        <v>20</v>
      </c>
      <c r="V189" s="122">
        <f t="shared" si="27"/>
        <v>74</v>
      </c>
    </row>
    <row r="190" spans="1:22" ht="17.25" customHeight="1" thickBot="1" thickTop="1">
      <c r="A190">
        <v>189</v>
      </c>
      <c r="B190" s="12">
        <v>179</v>
      </c>
      <c r="C190" s="41">
        <v>6</v>
      </c>
      <c r="D190" s="51" t="s">
        <v>169</v>
      </c>
      <c r="E190" s="15">
        <v>38</v>
      </c>
      <c r="F190" s="54">
        <f t="shared" si="38"/>
        <v>60</v>
      </c>
      <c r="G190" s="54">
        <f t="shared" si="36"/>
        <v>84</v>
      </c>
      <c r="H190" s="54">
        <f t="shared" si="37"/>
        <v>84</v>
      </c>
      <c r="I190" s="54">
        <f t="shared" si="39"/>
        <v>84</v>
      </c>
      <c r="J190" s="54">
        <v>75</v>
      </c>
      <c r="K190" s="16"/>
      <c r="L190" s="17">
        <f t="shared" si="26"/>
        <v>53</v>
      </c>
      <c r="M190" s="60">
        <v>24.996000000000002</v>
      </c>
      <c r="N190" s="19">
        <v>12</v>
      </c>
      <c r="O190" s="60">
        <v>30</v>
      </c>
      <c r="P190" s="17">
        <f t="shared" si="29"/>
        <v>0</v>
      </c>
      <c r="Q190" s="44"/>
      <c r="R190" s="44"/>
      <c r="S190" s="44"/>
      <c r="T190" s="125"/>
      <c r="U190" s="22"/>
      <c r="V190" s="122">
        <f t="shared" si="27"/>
        <v>53</v>
      </c>
    </row>
    <row r="191" spans="1:22" ht="17.25" customHeight="1" thickBot="1" thickTop="1">
      <c r="A191">
        <v>190</v>
      </c>
      <c r="B191" s="12">
        <v>180</v>
      </c>
      <c r="C191" s="41">
        <v>6</v>
      </c>
      <c r="D191" s="51" t="s">
        <v>170</v>
      </c>
      <c r="E191" s="106">
        <v>38</v>
      </c>
      <c r="F191" s="54">
        <f t="shared" si="38"/>
        <v>60</v>
      </c>
      <c r="G191" s="54">
        <f t="shared" si="36"/>
        <v>84</v>
      </c>
      <c r="H191" s="54">
        <f t="shared" si="37"/>
        <v>84</v>
      </c>
      <c r="I191" s="54">
        <f t="shared" si="39"/>
        <v>84</v>
      </c>
      <c r="J191" s="54">
        <f>75-1</f>
        <v>74</v>
      </c>
      <c r="K191" s="16"/>
      <c r="L191" s="17">
        <f t="shared" si="26"/>
        <v>54</v>
      </c>
      <c r="M191" s="60">
        <v>50</v>
      </c>
      <c r="N191" s="60">
        <v>12</v>
      </c>
      <c r="O191" s="60">
        <v>60</v>
      </c>
      <c r="P191" s="17">
        <f t="shared" si="29"/>
        <v>-55.00399999999999</v>
      </c>
      <c r="Q191" s="21">
        <v>0</v>
      </c>
      <c r="R191" s="21">
        <v>20</v>
      </c>
      <c r="S191" s="21">
        <v>0</v>
      </c>
      <c r="T191" s="187">
        <v>20</v>
      </c>
      <c r="U191" s="22">
        <f t="shared" si="30"/>
        <v>40</v>
      </c>
      <c r="V191" s="122">
        <f t="shared" si="27"/>
        <v>38.99600000000001</v>
      </c>
    </row>
    <row r="192" spans="1:22" ht="17.25" customHeight="1" thickBot="1" thickTop="1">
      <c r="A192">
        <v>191</v>
      </c>
      <c r="B192" s="12">
        <v>181</v>
      </c>
      <c r="C192" s="41">
        <v>6</v>
      </c>
      <c r="D192" s="51" t="s">
        <v>171</v>
      </c>
      <c r="E192" s="106">
        <v>38</v>
      </c>
      <c r="F192" s="54">
        <f t="shared" si="38"/>
        <v>60</v>
      </c>
      <c r="G192" s="54">
        <f t="shared" si="36"/>
        <v>84</v>
      </c>
      <c r="H192" s="54">
        <f t="shared" si="37"/>
        <v>84</v>
      </c>
      <c r="I192" s="54">
        <f t="shared" si="39"/>
        <v>84</v>
      </c>
      <c r="J192" s="54">
        <f>75-1</f>
        <v>74</v>
      </c>
      <c r="K192" s="16"/>
      <c r="L192" s="17">
        <f t="shared" si="26"/>
        <v>54</v>
      </c>
      <c r="M192" s="60">
        <v>24.996000000000002</v>
      </c>
      <c r="N192" s="60">
        <v>12</v>
      </c>
      <c r="O192" s="60">
        <v>60</v>
      </c>
      <c r="P192" s="17">
        <f t="shared" si="29"/>
        <v>-30</v>
      </c>
      <c r="Q192" s="20">
        <v>20</v>
      </c>
      <c r="R192" s="20">
        <v>20</v>
      </c>
      <c r="S192" s="52">
        <v>20</v>
      </c>
      <c r="T192" s="21"/>
      <c r="U192" s="22">
        <f t="shared" si="30"/>
        <v>20</v>
      </c>
      <c r="V192" s="122">
        <f t="shared" si="27"/>
        <v>44</v>
      </c>
    </row>
    <row r="193" spans="1:22" ht="17.25" customHeight="1" thickBot="1" thickTop="1">
      <c r="A193">
        <v>192</v>
      </c>
      <c r="B193" s="159">
        <v>182</v>
      </c>
      <c r="C193" s="160">
        <v>6</v>
      </c>
      <c r="D193" s="161" t="s">
        <v>172</v>
      </c>
      <c r="E193" s="106">
        <v>38</v>
      </c>
      <c r="F193" s="163">
        <v>0</v>
      </c>
      <c r="G193" s="54">
        <v>84</v>
      </c>
      <c r="H193" s="163">
        <v>0</v>
      </c>
      <c r="I193" s="163">
        <v>0</v>
      </c>
      <c r="J193" s="163">
        <v>0</v>
      </c>
      <c r="K193" s="16"/>
      <c r="L193" s="17">
        <f t="shared" si="26"/>
        <v>356</v>
      </c>
      <c r="M193" s="60">
        <v>24.996000000000002</v>
      </c>
      <c r="N193" s="60">
        <v>12</v>
      </c>
      <c r="O193" s="60">
        <v>30</v>
      </c>
      <c r="P193" s="17">
        <f t="shared" si="29"/>
        <v>0</v>
      </c>
      <c r="Q193" s="52">
        <v>20</v>
      </c>
      <c r="R193" s="21">
        <v>0</v>
      </c>
      <c r="S193" s="21">
        <v>0</v>
      </c>
      <c r="T193" s="21"/>
      <c r="U193" s="22">
        <f t="shared" si="30"/>
        <v>60</v>
      </c>
      <c r="V193" s="186">
        <f t="shared" si="27"/>
        <v>416</v>
      </c>
    </row>
    <row r="194" spans="1:22" ht="17.25" customHeight="1" thickBot="1" thickTop="1">
      <c r="A194">
        <v>193</v>
      </c>
      <c r="B194" s="12">
        <v>183</v>
      </c>
      <c r="C194" s="41">
        <v>6</v>
      </c>
      <c r="D194" s="51" t="s">
        <v>173</v>
      </c>
      <c r="E194" s="106">
        <v>38</v>
      </c>
      <c r="F194" s="54">
        <f>SUM(C194*10)</f>
        <v>60</v>
      </c>
      <c r="G194" s="54">
        <f>SUM(C194*14)</f>
        <v>84</v>
      </c>
      <c r="H194" s="54">
        <f>SUM(C194*14)</f>
        <v>84</v>
      </c>
      <c r="I194" s="54">
        <f>SUM(C194*14)</f>
        <v>84</v>
      </c>
      <c r="J194" s="16">
        <v>0</v>
      </c>
      <c r="K194" s="16"/>
      <c r="L194" s="17">
        <f t="shared" si="26"/>
        <v>128</v>
      </c>
      <c r="M194" s="19">
        <v>24.996000000000002</v>
      </c>
      <c r="N194" s="19">
        <v>12</v>
      </c>
      <c r="O194" s="60">
        <v>30</v>
      </c>
      <c r="P194" s="17">
        <f t="shared" si="29"/>
        <v>0</v>
      </c>
      <c r="Q194" s="52">
        <v>20</v>
      </c>
      <c r="R194" s="52">
        <v>20</v>
      </c>
      <c r="S194" s="21">
        <v>0</v>
      </c>
      <c r="T194" s="21"/>
      <c r="U194" s="22">
        <f t="shared" si="30"/>
        <v>40</v>
      </c>
      <c r="V194" s="122">
        <f t="shared" si="27"/>
        <v>168</v>
      </c>
    </row>
    <row r="195" spans="1:22" ht="17.25" customHeight="1" thickBot="1" thickTop="1">
      <c r="A195">
        <v>194</v>
      </c>
      <c r="B195" s="45">
        <v>184</v>
      </c>
      <c r="C195" s="46">
        <v>6</v>
      </c>
      <c r="D195" s="53" t="s">
        <v>174</v>
      </c>
      <c r="E195" s="106">
        <v>38</v>
      </c>
      <c r="F195" s="54">
        <v>84</v>
      </c>
      <c r="G195" s="54">
        <v>84</v>
      </c>
      <c r="H195" s="54">
        <v>84</v>
      </c>
      <c r="I195" s="16">
        <v>0</v>
      </c>
      <c r="J195" s="16">
        <v>0</v>
      </c>
      <c r="K195" s="16"/>
      <c r="L195" s="17">
        <f aca="true" t="shared" si="40" ref="L195:L258">SUM(C195*6+1)+SUM(C195*10)+SUM(C195*14*3)+SUM(C195*12.5)+SUM(C195*9)-SUM(E195:K195)</f>
        <v>188</v>
      </c>
      <c r="M195" s="19">
        <v>24.996000000000002</v>
      </c>
      <c r="N195" s="60">
        <v>12</v>
      </c>
      <c r="O195" s="60">
        <v>30</v>
      </c>
      <c r="P195" s="17">
        <f t="shared" si="29"/>
        <v>0</v>
      </c>
      <c r="Q195" s="21">
        <v>0</v>
      </c>
      <c r="R195" s="21">
        <v>0</v>
      </c>
      <c r="S195" s="21">
        <v>0</v>
      </c>
      <c r="T195" s="21"/>
      <c r="U195" s="22">
        <f t="shared" si="30"/>
        <v>80</v>
      </c>
      <c r="V195" s="122">
        <f aca="true" t="shared" si="41" ref="V195:V258">L195+P195+U195</f>
        <v>268</v>
      </c>
    </row>
    <row r="196" spans="1:22" ht="17.25" customHeight="1" thickBot="1" thickTop="1">
      <c r="A196">
        <v>195</v>
      </c>
      <c r="B196" s="12">
        <v>185</v>
      </c>
      <c r="C196" s="33">
        <v>6</v>
      </c>
      <c r="D196" s="51" t="s">
        <v>175</v>
      </c>
      <c r="E196" s="15">
        <f>38-23</f>
        <v>15</v>
      </c>
      <c r="F196" s="54">
        <f>84-24</f>
        <v>60</v>
      </c>
      <c r="G196" s="54">
        <f>SUM(C196*14)</f>
        <v>84</v>
      </c>
      <c r="H196" s="54">
        <f>SUM(C196*14)</f>
        <v>84</v>
      </c>
      <c r="I196" s="54">
        <f>SUM(C196*14)</f>
        <v>84</v>
      </c>
      <c r="J196" s="27">
        <v>75</v>
      </c>
      <c r="K196" s="54">
        <v>54</v>
      </c>
      <c r="L196" s="17">
        <f t="shared" si="40"/>
        <v>22</v>
      </c>
      <c r="M196" s="19">
        <v>24.996000000000002</v>
      </c>
      <c r="N196" s="60">
        <v>12</v>
      </c>
      <c r="O196" s="60">
        <v>30</v>
      </c>
      <c r="P196" s="17">
        <f aca="true" t="shared" si="42" ref="P196:P259">SUM(C196*4.166)+SUM(12)+SUM(30)-SUM(M196:O196)</f>
        <v>0</v>
      </c>
      <c r="Q196" s="44"/>
      <c r="R196" s="44"/>
      <c r="S196" s="44"/>
      <c r="T196" s="125"/>
      <c r="U196" s="22"/>
      <c r="V196" s="122">
        <f t="shared" si="41"/>
        <v>22</v>
      </c>
    </row>
    <row r="197" spans="1:22" ht="17.25" customHeight="1" thickBot="1" thickTop="1">
      <c r="A197">
        <v>196</v>
      </c>
      <c r="B197" s="172">
        <v>186</v>
      </c>
      <c r="C197" s="173">
        <v>6</v>
      </c>
      <c r="D197" s="161" t="s">
        <v>176</v>
      </c>
      <c r="E197" s="106">
        <v>38</v>
      </c>
      <c r="F197" s="163">
        <v>0</v>
      </c>
      <c r="G197" s="163">
        <v>0</v>
      </c>
      <c r="H197" s="163">
        <v>0</v>
      </c>
      <c r="I197" s="163">
        <v>0</v>
      </c>
      <c r="J197" s="163">
        <v>0</v>
      </c>
      <c r="K197" s="16"/>
      <c r="L197" s="17">
        <f t="shared" si="40"/>
        <v>440</v>
      </c>
      <c r="M197" s="19">
        <v>24.996000000000002</v>
      </c>
      <c r="N197" s="19">
        <v>12</v>
      </c>
      <c r="O197" s="19">
        <v>0</v>
      </c>
      <c r="P197" s="17">
        <f t="shared" si="42"/>
        <v>30.000000000000007</v>
      </c>
      <c r="Q197" s="21">
        <v>0</v>
      </c>
      <c r="R197" s="21">
        <v>0</v>
      </c>
      <c r="S197" s="21">
        <v>0</v>
      </c>
      <c r="T197" s="21"/>
      <c r="U197" s="22">
        <f aca="true" t="shared" si="43" ref="U197:U257">SUM(80)-SUM(Q197:T197)</f>
        <v>80</v>
      </c>
      <c r="V197" s="186">
        <f t="shared" si="41"/>
        <v>550</v>
      </c>
    </row>
    <row r="198" spans="1:22" ht="17.25" customHeight="1" thickBot="1" thickTop="1">
      <c r="A198">
        <v>197</v>
      </c>
      <c r="B198" s="12">
        <v>187</v>
      </c>
      <c r="C198" s="41">
        <v>6</v>
      </c>
      <c r="D198" s="51" t="s">
        <v>175</v>
      </c>
      <c r="E198" s="15">
        <f>38-23</f>
        <v>15</v>
      </c>
      <c r="F198" s="54">
        <f>84-24</f>
        <v>60</v>
      </c>
      <c r="G198" s="54">
        <f>SUM(C198*14)</f>
        <v>84</v>
      </c>
      <c r="H198" s="54">
        <f>SUM(C198*14)</f>
        <v>84</v>
      </c>
      <c r="I198" s="54">
        <f>SUM(C198*14)</f>
        <v>84</v>
      </c>
      <c r="J198" s="27">
        <f>SUM(C198*12.5)</f>
        <v>75</v>
      </c>
      <c r="K198" s="54">
        <v>54</v>
      </c>
      <c r="L198" s="17">
        <f t="shared" si="40"/>
        <v>22</v>
      </c>
      <c r="M198" s="19">
        <v>24.996000000000002</v>
      </c>
      <c r="N198" s="60">
        <v>12</v>
      </c>
      <c r="O198" s="60">
        <v>30</v>
      </c>
      <c r="P198" s="17">
        <f t="shared" si="42"/>
        <v>0</v>
      </c>
      <c r="Q198" s="52">
        <v>20</v>
      </c>
      <c r="R198" s="21">
        <v>20</v>
      </c>
      <c r="S198" s="52">
        <v>20</v>
      </c>
      <c r="T198" s="187">
        <v>20</v>
      </c>
      <c r="U198" s="22">
        <f t="shared" si="43"/>
        <v>0</v>
      </c>
      <c r="V198" s="122">
        <f t="shared" si="41"/>
        <v>22</v>
      </c>
    </row>
    <row r="199" spans="1:22" ht="17.25" customHeight="1" thickBot="1" thickTop="1">
      <c r="A199">
        <v>198</v>
      </c>
      <c r="B199" s="45"/>
      <c r="C199" s="46"/>
      <c r="D199" s="53"/>
      <c r="E199" s="15"/>
      <c r="F199" s="16"/>
      <c r="G199" s="16"/>
      <c r="H199" s="16"/>
      <c r="I199" s="16"/>
      <c r="J199" s="16"/>
      <c r="K199" s="16"/>
      <c r="L199" s="17"/>
      <c r="M199" s="19"/>
      <c r="N199" s="19"/>
      <c r="O199" s="19"/>
      <c r="P199" s="17"/>
      <c r="Q199" s="21"/>
      <c r="R199" s="21"/>
      <c r="S199" s="21"/>
      <c r="T199" s="21"/>
      <c r="U199" s="22"/>
      <c r="V199" s="122">
        <f t="shared" si="41"/>
        <v>0</v>
      </c>
    </row>
    <row r="200" spans="1:22" ht="17.25" customHeight="1" thickBot="1" thickTop="1">
      <c r="A200">
        <v>199</v>
      </c>
      <c r="B200" s="45">
        <v>188</v>
      </c>
      <c r="C200" s="46">
        <v>6</v>
      </c>
      <c r="D200" s="53" t="s">
        <v>177</v>
      </c>
      <c r="E200" s="106">
        <v>38</v>
      </c>
      <c r="F200" s="54">
        <f>SUM(C200*10)</f>
        <v>60</v>
      </c>
      <c r="G200" s="54">
        <f>SUM(C200*14)</f>
        <v>84</v>
      </c>
      <c r="H200" s="54">
        <f>SUM(C200*14)</f>
        <v>84</v>
      </c>
      <c r="I200" s="54">
        <f>SUM(C200*14)</f>
        <v>84</v>
      </c>
      <c r="J200" s="54">
        <v>74</v>
      </c>
      <c r="K200" s="16"/>
      <c r="L200" s="17">
        <f t="shared" si="40"/>
        <v>54</v>
      </c>
      <c r="M200" s="60">
        <v>24.996000000000002</v>
      </c>
      <c r="N200" s="19">
        <v>12</v>
      </c>
      <c r="O200" s="60">
        <v>30</v>
      </c>
      <c r="P200" s="17">
        <f t="shared" si="42"/>
        <v>0</v>
      </c>
      <c r="Q200" s="20">
        <v>20</v>
      </c>
      <c r="R200" s="20">
        <v>20</v>
      </c>
      <c r="S200" s="21">
        <v>20</v>
      </c>
      <c r="T200" s="21"/>
      <c r="U200" s="22">
        <f t="shared" si="43"/>
        <v>20</v>
      </c>
      <c r="V200" s="122">
        <f t="shared" si="41"/>
        <v>74</v>
      </c>
    </row>
    <row r="201" spans="1:22" ht="17.25" customHeight="1" thickBot="1" thickTop="1">
      <c r="A201">
        <v>200</v>
      </c>
      <c r="B201" s="12">
        <v>189</v>
      </c>
      <c r="C201" s="33">
        <v>6</v>
      </c>
      <c r="D201" s="51" t="s">
        <v>178</v>
      </c>
      <c r="E201" s="106">
        <v>38</v>
      </c>
      <c r="F201" s="54">
        <f>SUM(C201*10)</f>
        <v>60</v>
      </c>
      <c r="G201" s="54">
        <f>84+84</f>
        <v>168</v>
      </c>
      <c r="H201" s="54">
        <f>SUM(C201*14)</f>
        <v>84</v>
      </c>
      <c r="I201" s="54">
        <f>SUM(C201*14)</f>
        <v>84</v>
      </c>
      <c r="J201" s="54">
        <f>44+30+1</f>
        <v>75</v>
      </c>
      <c r="K201" s="54">
        <v>54</v>
      </c>
      <c r="L201" s="17">
        <f t="shared" si="40"/>
        <v>-85</v>
      </c>
      <c r="M201" s="60">
        <v>24.996000000000002</v>
      </c>
      <c r="N201" s="60">
        <v>12</v>
      </c>
      <c r="O201" s="60">
        <v>30</v>
      </c>
      <c r="P201" s="17">
        <f t="shared" si="42"/>
        <v>0</v>
      </c>
      <c r="Q201" s="20">
        <v>20</v>
      </c>
      <c r="R201" s="20">
        <v>20</v>
      </c>
      <c r="S201" s="20">
        <v>20</v>
      </c>
      <c r="T201" s="187">
        <v>20</v>
      </c>
      <c r="U201" s="22">
        <f t="shared" si="43"/>
        <v>0</v>
      </c>
      <c r="V201" s="122">
        <f t="shared" si="41"/>
        <v>-85</v>
      </c>
    </row>
    <row r="202" spans="1:22" ht="17.25" customHeight="1" thickBot="1" thickTop="1">
      <c r="A202">
        <v>201</v>
      </c>
      <c r="B202" s="49"/>
      <c r="C202" s="50"/>
      <c r="D202" s="51"/>
      <c r="E202" s="15"/>
      <c r="F202" s="16"/>
      <c r="G202" s="16"/>
      <c r="H202" s="16"/>
      <c r="I202" s="16"/>
      <c r="J202" s="16"/>
      <c r="K202" s="16"/>
      <c r="L202" s="17"/>
      <c r="M202" s="19"/>
      <c r="N202" s="19"/>
      <c r="O202" s="19"/>
      <c r="P202" s="17"/>
      <c r="Q202" s="21"/>
      <c r="R202" s="21"/>
      <c r="S202" s="21"/>
      <c r="T202" s="21"/>
      <c r="U202" s="22"/>
      <c r="V202" s="122">
        <f t="shared" si="41"/>
        <v>0</v>
      </c>
    </row>
    <row r="203" spans="1:22" ht="17.25" customHeight="1" thickBot="1" thickTop="1">
      <c r="A203">
        <v>202</v>
      </c>
      <c r="B203" s="49">
        <v>190</v>
      </c>
      <c r="C203" s="50">
        <v>6</v>
      </c>
      <c r="D203" s="51" t="s">
        <v>179</v>
      </c>
      <c r="E203" s="15">
        <v>36</v>
      </c>
      <c r="F203" s="16">
        <v>36</v>
      </c>
      <c r="G203" s="16">
        <v>0</v>
      </c>
      <c r="H203" s="16">
        <v>0</v>
      </c>
      <c r="I203" s="16">
        <v>0</v>
      </c>
      <c r="J203" s="16">
        <v>0</v>
      </c>
      <c r="K203" s="16"/>
      <c r="L203" s="17">
        <f t="shared" si="40"/>
        <v>406</v>
      </c>
      <c r="M203" s="19">
        <v>24.996000000000002</v>
      </c>
      <c r="N203" s="60">
        <v>12</v>
      </c>
      <c r="O203" s="19">
        <v>0</v>
      </c>
      <c r="P203" s="17">
        <f t="shared" si="42"/>
        <v>30.000000000000007</v>
      </c>
      <c r="Q203" s="20">
        <v>20</v>
      </c>
      <c r="R203" s="44"/>
      <c r="S203" s="44"/>
      <c r="T203" s="125"/>
      <c r="U203" s="22">
        <f>SUM(20)-SUM(Q203:T203)</f>
        <v>0</v>
      </c>
      <c r="V203" s="122">
        <f t="shared" si="41"/>
        <v>436</v>
      </c>
    </row>
    <row r="204" spans="1:22" ht="17.25" customHeight="1" thickBot="1" thickTop="1">
      <c r="A204">
        <v>203</v>
      </c>
      <c r="B204" s="45">
        <v>191</v>
      </c>
      <c r="C204" s="46">
        <v>6</v>
      </c>
      <c r="D204" s="51" t="s">
        <v>180</v>
      </c>
      <c r="E204" s="106">
        <v>38</v>
      </c>
      <c r="F204" s="54">
        <f>SUM(C204*10)</f>
        <v>60</v>
      </c>
      <c r="G204" s="54">
        <f>84+84</f>
        <v>168</v>
      </c>
      <c r="H204" s="54">
        <f>SUM(C204*14)</f>
        <v>84</v>
      </c>
      <c r="I204" s="54">
        <f>SUM(C204*14)</f>
        <v>84</v>
      </c>
      <c r="J204" s="54">
        <f>44+30+1</f>
        <v>75</v>
      </c>
      <c r="K204" s="54">
        <v>54</v>
      </c>
      <c r="L204" s="17">
        <f t="shared" si="40"/>
        <v>-85</v>
      </c>
      <c r="M204" s="60">
        <v>24.996000000000002</v>
      </c>
      <c r="N204" s="60">
        <v>12</v>
      </c>
      <c r="O204" s="60">
        <v>30</v>
      </c>
      <c r="P204" s="17">
        <f t="shared" si="42"/>
        <v>0</v>
      </c>
      <c r="Q204" s="52">
        <v>20</v>
      </c>
      <c r="R204" s="21">
        <v>20</v>
      </c>
      <c r="S204" s="21">
        <v>0</v>
      </c>
      <c r="T204" s="187">
        <v>20</v>
      </c>
      <c r="U204" s="22">
        <f t="shared" si="43"/>
        <v>20</v>
      </c>
      <c r="V204" s="122">
        <f t="shared" si="41"/>
        <v>-65</v>
      </c>
    </row>
    <row r="205" spans="1:22" ht="17.25" customHeight="1" thickBot="1" thickTop="1">
      <c r="A205">
        <v>204</v>
      </c>
      <c r="B205" s="12">
        <v>192</v>
      </c>
      <c r="C205" s="33">
        <v>7.2</v>
      </c>
      <c r="D205" s="51" t="s">
        <v>179</v>
      </c>
      <c r="E205" s="106">
        <v>36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/>
      <c r="L205" s="17">
        <f t="shared" si="40"/>
        <v>537.4</v>
      </c>
      <c r="M205" s="19">
        <v>25</v>
      </c>
      <c r="N205" s="19">
        <v>12</v>
      </c>
      <c r="O205" s="19">
        <v>0</v>
      </c>
      <c r="P205" s="17">
        <f t="shared" si="42"/>
        <v>34.99520000000001</v>
      </c>
      <c r="Q205" s="20">
        <v>20</v>
      </c>
      <c r="R205" s="21">
        <v>20</v>
      </c>
      <c r="S205" s="21">
        <v>0</v>
      </c>
      <c r="T205" s="21"/>
      <c r="U205" s="22">
        <f t="shared" si="43"/>
        <v>40</v>
      </c>
      <c r="V205" s="122">
        <f t="shared" si="41"/>
        <v>612.3951999999999</v>
      </c>
    </row>
    <row r="206" spans="1:22" ht="17.25" customHeight="1" thickBot="1" thickTop="1">
      <c r="A206">
        <v>205</v>
      </c>
      <c r="B206" s="49">
        <v>193</v>
      </c>
      <c r="C206" s="50">
        <v>7.2</v>
      </c>
      <c r="D206" s="48" t="s">
        <v>181</v>
      </c>
      <c r="E206" s="106">
        <v>45.2</v>
      </c>
      <c r="F206" s="16">
        <v>84</v>
      </c>
      <c r="G206" s="54">
        <f>100.8+84</f>
        <v>184.8</v>
      </c>
      <c r="H206" s="54">
        <f>SUM(C206*14)</f>
        <v>100.8</v>
      </c>
      <c r="I206" s="54">
        <f>SUM(C206*14)</f>
        <v>100.8</v>
      </c>
      <c r="J206" s="54">
        <f>90-29.6+24.8</f>
        <v>85.2</v>
      </c>
      <c r="K206" s="16"/>
      <c r="L206" s="17">
        <f t="shared" si="40"/>
        <v>-27.40000000000009</v>
      </c>
      <c r="M206" s="60">
        <v>25</v>
      </c>
      <c r="N206" s="60">
        <v>12</v>
      </c>
      <c r="O206" s="60">
        <v>60</v>
      </c>
      <c r="P206" s="17">
        <f t="shared" si="42"/>
        <v>-25.00479999999999</v>
      </c>
      <c r="Q206" s="52">
        <v>20</v>
      </c>
      <c r="R206" s="52">
        <v>20</v>
      </c>
      <c r="S206" s="52">
        <v>20</v>
      </c>
      <c r="T206" s="187">
        <v>20</v>
      </c>
      <c r="U206" s="22">
        <f t="shared" si="43"/>
        <v>0</v>
      </c>
      <c r="V206" s="122">
        <f t="shared" si="41"/>
        <v>-52.40480000000008</v>
      </c>
    </row>
    <row r="207" spans="1:22" ht="17.25" customHeight="1" thickBot="1" thickTop="1">
      <c r="A207">
        <v>206</v>
      </c>
      <c r="B207" s="12">
        <v>194</v>
      </c>
      <c r="C207" s="41">
        <v>5.93</v>
      </c>
      <c r="D207" s="51" t="s">
        <v>164</v>
      </c>
      <c r="E207" s="106">
        <v>37.58</v>
      </c>
      <c r="F207" s="54">
        <v>60</v>
      </c>
      <c r="G207" s="54">
        <f>SUM(C207*14)</f>
        <v>83.02</v>
      </c>
      <c r="H207" s="54">
        <f>SUM(C207*14)</f>
        <v>83.02</v>
      </c>
      <c r="I207" s="54">
        <f>SUM(C207*14)</f>
        <v>83.02</v>
      </c>
      <c r="J207" s="54">
        <v>72.43</v>
      </c>
      <c r="K207" s="16"/>
      <c r="L207" s="17">
        <f t="shared" si="40"/>
        <v>53.36500000000001</v>
      </c>
      <c r="M207" s="60">
        <v>24.71</v>
      </c>
      <c r="N207" s="60">
        <v>12</v>
      </c>
      <c r="O207" s="60">
        <v>30</v>
      </c>
      <c r="P207" s="17">
        <f>SUM(C207*4.167)+SUM(12)+SUM(30)-SUM(M207:O207)</f>
        <v>0.0003099999999847114</v>
      </c>
      <c r="Q207" s="44"/>
      <c r="R207" s="44"/>
      <c r="S207" s="44"/>
      <c r="T207" s="125"/>
      <c r="U207" s="22"/>
      <c r="V207" s="122">
        <f t="shared" si="41"/>
        <v>53.365309999999994</v>
      </c>
    </row>
    <row r="208" spans="1:22" ht="17.25" customHeight="1" thickBot="1" thickTop="1">
      <c r="A208">
        <v>207</v>
      </c>
      <c r="B208" s="150">
        <v>195</v>
      </c>
      <c r="C208" s="151"/>
      <c r="D208" s="176" t="s">
        <v>182</v>
      </c>
      <c r="E208" s="153">
        <v>0</v>
      </c>
      <c r="F208" s="154">
        <v>0</v>
      </c>
      <c r="G208" s="154">
        <v>0</v>
      </c>
      <c r="H208" s="154">
        <v>0</v>
      </c>
      <c r="I208" s="154">
        <v>0</v>
      </c>
      <c r="J208" s="154">
        <v>0</v>
      </c>
      <c r="K208" s="154"/>
      <c r="L208" s="155"/>
      <c r="M208" s="156">
        <v>0</v>
      </c>
      <c r="N208" s="156">
        <v>0</v>
      </c>
      <c r="O208" s="156">
        <v>0</v>
      </c>
      <c r="P208" s="17"/>
      <c r="Q208" s="136">
        <v>0</v>
      </c>
      <c r="R208" s="136">
        <v>0</v>
      </c>
      <c r="S208" s="136">
        <v>0</v>
      </c>
      <c r="T208" s="136">
        <v>0</v>
      </c>
      <c r="U208" s="22"/>
      <c r="V208" s="122">
        <f t="shared" si="41"/>
        <v>0</v>
      </c>
    </row>
    <row r="209" spans="1:22" ht="17.25" customHeight="1" thickBot="1" thickTop="1">
      <c r="A209">
        <v>208</v>
      </c>
      <c r="B209" s="12">
        <v>196</v>
      </c>
      <c r="C209" s="41">
        <v>6</v>
      </c>
      <c r="D209" s="61" t="s">
        <v>183</v>
      </c>
      <c r="E209" s="106">
        <v>38</v>
      </c>
      <c r="F209" s="54">
        <f aca="true" t="shared" si="44" ref="F209:F223">SUM(C209*10)</f>
        <v>60</v>
      </c>
      <c r="G209" s="54">
        <f aca="true" t="shared" si="45" ref="G209:G214">SUM(C209*14)</f>
        <v>84</v>
      </c>
      <c r="H209" s="54">
        <f aca="true" t="shared" si="46" ref="H209:H214">SUM(C209*14)</f>
        <v>84</v>
      </c>
      <c r="I209" s="54">
        <f>SUM(C209*14)</f>
        <v>84</v>
      </c>
      <c r="J209" s="54">
        <v>74</v>
      </c>
      <c r="K209" s="16"/>
      <c r="L209" s="17">
        <f t="shared" si="40"/>
        <v>54</v>
      </c>
      <c r="M209" s="19">
        <v>24.996000000000002</v>
      </c>
      <c r="N209" s="60">
        <v>12</v>
      </c>
      <c r="O209" s="60">
        <v>30</v>
      </c>
      <c r="P209" s="17">
        <f t="shared" si="42"/>
        <v>0</v>
      </c>
      <c r="Q209" s="52">
        <v>20</v>
      </c>
      <c r="R209" s="52">
        <v>20</v>
      </c>
      <c r="S209" s="52">
        <v>20</v>
      </c>
      <c r="T209" s="21"/>
      <c r="U209" s="22">
        <f t="shared" si="43"/>
        <v>20</v>
      </c>
      <c r="V209" s="122">
        <f t="shared" si="41"/>
        <v>74</v>
      </c>
    </row>
    <row r="210" spans="1:22" ht="17.25" customHeight="1" thickBot="1" thickTop="1">
      <c r="A210">
        <v>209</v>
      </c>
      <c r="B210" s="12">
        <v>197</v>
      </c>
      <c r="C210" s="41">
        <v>6</v>
      </c>
      <c r="D210" s="51" t="s">
        <v>184</v>
      </c>
      <c r="E210" s="106">
        <v>38</v>
      </c>
      <c r="F210" s="54">
        <f t="shared" si="44"/>
        <v>60</v>
      </c>
      <c r="G210" s="54">
        <f t="shared" si="45"/>
        <v>84</v>
      </c>
      <c r="H210" s="54">
        <f t="shared" si="46"/>
        <v>84</v>
      </c>
      <c r="I210" s="16">
        <v>84</v>
      </c>
      <c r="J210" s="54">
        <v>74</v>
      </c>
      <c r="K210" s="16"/>
      <c r="L210" s="17">
        <f t="shared" si="40"/>
        <v>54</v>
      </c>
      <c r="M210" s="60">
        <v>24.996000000000002</v>
      </c>
      <c r="N210" s="60">
        <v>12</v>
      </c>
      <c r="O210" s="60">
        <v>30</v>
      </c>
      <c r="P210" s="17">
        <f t="shared" si="42"/>
        <v>0</v>
      </c>
      <c r="Q210" s="143">
        <v>14.74</v>
      </c>
      <c r="R210" s="21">
        <v>20</v>
      </c>
      <c r="S210" s="21">
        <v>0</v>
      </c>
      <c r="T210" s="21"/>
      <c r="U210" s="22">
        <f t="shared" si="43"/>
        <v>45.26</v>
      </c>
      <c r="V210" s="122">
        <f t="shared" si="41"/>
        <v>99.25999999999999</v>
      </c>
    </row>
    <row r="211" spans="1:22" ht="17.25" customHeight="1" thickBot="1" thickTop="1">
      <c r="A211">
        <v>210</v>
      </c>
      <c r="B211" s="12">
        <v>198</v>
      </c>
      <c r="C211" s="41">
        <v>6</v>
      </c>
      <c r="D211" s="51" t="s">
        <v>185</v>
      </c>
      <c r="E211" s="106">
        <v>38</v>
      </c>
      <c r="F211" s="54">
        <f t="shared" si="44"/>
        <v>60</v>
      </c>
      <c r="G211" s="54">
        <f t="shared" si="45"/>
        <v>84</v>
      </c>
      <c r="H211" s="54">
        <f t="shared" si="46"/>
        <v>84</v>
      </c>
      <c r="I211" s="54">
        <f>SUM(C211*14)</f>
        <v>84</v>
      </c>
      <c r="J211" s="54">
        <v>74</v>
      </c>
      <c r="K211" s="16"/>
      <c r="L211" s="17">
        <f t="shared" si="40"/>
        <v>54</v>
      </c>
      <c r="M211" s="19">
        <v>24.996000000000002</v>
      </c>
      <c r="N211" s="60">
        <v>12</v>
      </c>
      <c r="O211" s="60">
        <v>30</v>
      </c>
      <c r="P211" s="17">
        <f t="shared" si="42"/>
        <v>0</v>
      </c>
      <c r="Q211" s="52">
        <v>20</v>
      </c>
      <c r="R211" s="52">
        <v>20</v>
      </c>
      <c r="S211" s="52">
        <v>20</v>
      </c>
      <c r="T211" s="187">
        <v>20</v>
      </c>
      <c r="U211" s="22">
        <f t="shared" si="43"/>
        <v>0</v>
      </c>
      <c r="V211" s="122">
        <f t="shared" si="41"/>
        <v>54</v>
      </c>
    </row>
    <row r="212" spans="1:22" ht="17.25" customHeight="1" thickBot="1" thickTop="1">
      <c r="A212">
        <v>211</v>
      </c>
      <c r="B212" s="12">
        <v>199</v>
      </c>
      <c r="C212" s="41">
        <v>6</v>
      </c>
      <c r="D212" s="51" t="s">
        <v>186</v>
      </c>
      <c r="E212" s="106">
        <v>38</v>
      </c>
      <c r="F212" s="54">
        <f t="shared" si="44"/>
        <v>60</v>
      </c>
      <c r="G212" s="54">
        <f t="shared" si="45"/>
        <v>84</v>
      </c>
      <c r="H212" s="54">
        <f t="shared" si="46"/>
        <v>84</v>
      </c>
      <c r="I212" s="54">
        <f>SUM(C212*14)</f>
        <v>84</v>
      </c>
      <c r="J212" s="54">
        <f>75-1</f>
        <v>74</v>
      </c>
      <c r="K212" s="16"/>
      <c r="L212" s="17">
        <f t="shared" si="40"/>
        <v>54</v>
      </c>
      <c r="M212" s="60">
        <v>24.996000000000002</v>
      </c>
      <c r="N212" s="60">
        <v>12</v>
      </c>
      <c r="O212" s="19">
        <v>30</v>
      </c>
      <c r="P212" s="17">
        <f t="shared" si="42"/>
        <v>0</v>
      </c>
      <c r="Q212" s="21">
        <v>0</v>
      </c>
      <c r="R212" s="21">
        <v>0</v>
      </c>
      <c r="S212" s="21">
        <v>0</v>
      </c>
      <c r="T212" s="21"/>
      <c r="U212" s="22">
        <f t="shared" si="43"/>
        <v>80</v>
      </c>
      <c r="V212" s="122">
        <f t="shared" si="41"/>
        <v>134</v>
      </c>
    </row>
    <row r="213" spans="1:22" ht="17.25" customHeight="1" thickBot="1" thickTop="1">
      <c r="A213">
        <v>212</v>
      </c>
      <c r="B213" s="12">
        <v>200</v>
      </c>
      <c r="C213" s="41">
        <v>6</v>
      </c>
      <c r="D213" s="51" t="s">
        <v>187</v>
      </c>
      <c r="E213" s="106">
        <v>38</v>
      </c>
      <c r="F213" s="54">
        <f t="shared" si="44"/>
        <v>60</v>
      </c>
      <c r="G213" s="54">
        <f t="shared" si="45"/>
        <v>84</v>
      </c>
      <c r="H213" s="54">
        <f t="shared" si="46"/>
        <v>84</v>
      </c>
      <c r="I213" s="54">
        <f>SUM(C213*14)</f>
        <v>84</v>
      </c>
      <c r="J213" s="54">
        <v>74</v>
      </c>
      <c r="K213" s="16"/>
      <c r="L213" s="17">
        <f t="shared" si="40"/>
        <v>54</v>
      </c>
      <c r="M213" s="19">
        <v>24.996000000000002</v>
      </c>
      <c r="N213" s="19">
        <v>12</v>
      </c>
      <c r="O213" s="60">
        <v>30</v>
      </c>
      <c r="P213" s="17">
        <f t="shared" si="42"/>
        <v>0</v>
      </c>
      <c r="Q213" s="20">
        <v>20</v>
      </c>
      <c r="R213" s="52">
        <v>20</v>
      </c>
      <c r="S213" s="52">
        <v>20</v>
      </c>
      <c r="T213" s="21"/>
      <c r="U213" s="22">
        <f t="shared" si="43"/>
        <v>20</v>
      </c>
      <c r="V213" s="122">
        <f t="shared" si="41"/>
        <v>74</v>
      </c>
    </row>
    <row r="214" spans="1:22" ht="17.25" customHeight="1" thickBot="1" thickTop="1">
      <c r="A214">
        <v>213</v>
      </c>
      <c r="B214" s="12">
        <v>201</v>
      </c>
      <c r="C214" s="41">
        <v>6</v>
      </c>
      <c r="D214" s="51" t="s">
        <v>188</v>
      </c>
      <c r="E214" s="106">
        <v>38</v>
      </c>
      <c r="F214" s="54">
        <f t="shared" si="44"/>
        <v>60</v>
      </c>
      <c r="G214" s="54">
        <f t="shared" si="45"/>
        <v>84</v>
      </c>
      <c r="H214" s="54">
        <f t="shared" si="46"/>
        <v>84</v>
      </c>
      <c r="I214" s="54">
        <f>SUM(C214*14)</f>
        <v>84</v>
      </c>
      <c r="J214" s="27">
        <v>75</v>
      </c>
      <c r="K214" s="16"/>
      <c r="L214" s="17">
        <f t="shared" si="40"/>
        <v>53</v>
      </c>
      <c r="M214" s="60">
        <v>24.996000000000002</v>
      </c>
      <c r="N214" s="60">
        <v>12</v>
      </c>
      <c r="O214" s="60">
        <v>30</v>
      </c>
      <c r="P214" s="17">
        <f t="shared" si="42"/>
        <v>0</v>
      </c>
      <c r="Q214" s="52">
        <v>20</v>
      </c>
      <c r="R214" s="52">
        <v>20</v>
      </c>
      <c r="S214" s="52">
        <v>20</v>
      </c>
      <c r="T214" s="21"/>
      <c r="U214" s="22">
        <f t="shared" si="43"/>
        <v>20</v>
      </c>
      <c r="V214" s="122">
        <f t="shared" si="41"/>
        <v>73</v>
      </c>
    </row>
    <row r="215" spans="1:22" ht="17.25" customHeight="1" thickBot="1" thickTop="1">
      <c r="A215">
        <v>214</v>
      </c>
      <c r="B215" s="12">
        <v>202</v>
      </c>
      <c r="C215" s="41">
        <v>6</v>
      </c>
      <c r="D215" s="51" t="s">
        <v>189</v>
      </c>
      <c r="E215" s="106">
        <v>40</v>
      </c>
      <c r="F215" s="54">
        <f t="shared" si="44"/>
        <v>60</v>
      </c>
      <c r="G215" s="54">
        <v>84</v>
      </c>
      <c r="H215" s="54">
        <v>84</v>
      </c>
      <c r="I215" s="16">
        <v>0</v>
      </c>
      <c r="J215" s="16">
        <v>0</v>
      </c>
      <c r="K215" s="16"/>
      <c r="L215" s="17">
        <f t="shared" si="40"/>
        <v>210</v>
      </c>
      <c r="M215" s="19">
        <v>24.996000000000002</v>
      </c>
      <c r="N215" s="19">
        <v>12</v>
      </c>
      <c r="O215" s="19">
        <v>0</v>
      </c>
      <c r="P215" s="17">
        <f t="shared" si="42"/>
        <v>30.000000000000007</v>
      </c>
      <c r="Q215" s="52">
        <v>20</v>
      </c>
      <c r="R215" s="21">
        <v>0</v>
      </c>
      <c r="S215" s="21">
        <v>0</v>
      </c>
      <c r="T215" s="21"/>
      <c r="U215" s="22">
        <f t="shared" si="43"/>
        <v>60</v>
      </c>
      <c r="V215" s="122">
        <f t="shared" si="41"/>
        <v>300</v>
      </c>
    </row>
    <row r="216" spans="1:22" ht="17.25" customHeight="1" thickBot="1" thickTop="1">
      <c r="A216">
        <v>215</v>
      </c>
      <c r="B216" s="12">
        <v>203</v>
      </c>
      <c r="C216" s="41">
        <v>6</v>
      </c>
      <c r="D216" s="51" t="s">
        <v>263</v>
      </c>
      <c r="E216" s="106">
        <v>38</v>
      </c>
      <c r="F216" s="54">
        <f t="shared" si="44"/>
        <v>60</v>
      </c>
      <c r="G216" s="54">
        <f aca="true" t="shared" si="47" ref="G216:G223">SUM(C216*14)</f>
        <v>84</v>
      </c>
      <c r="H216" s="54">
        <f aca="true" t="shared" si="48" ref="H216:H223">SUM(C216*14)</f>
        <v>84</v>
      </c>
      <c r="I216" s="54">
        <f aca="true" t="shared" si="49" ref="I216:I223">SUM(C216*14)</f>
        <v>84</v>
      </c>
      <c r="J216" s="54">
        <v>74</v>
      </c>
      <c r="K216" s="16"/>
      <c r="L216" s="17">
        <f t="shared" si="40"/>
        <v>54</v>
      </c>
      <c r="M216" s="60">
        <v>24.996000000000002</v>
      </c>
      <c r="N216" s="60">
        <v>12</v>
      </c>
      <c r="O216" s="60">
        <v>30</v>
      </c>
      <c r="P216" s="17">
        <f t="shared" si="42"/>
        <v>0</v>
      </c>
      <c r="Q216" s="52">
        <v>20</v>
      </c>
      <c r="R216" s="52">
        <v>20</v>
      </c>
      <c r="S216" s="52">
        <v>20</v>
      </c>
      <c r="T216" s="21"/>
      <c r="U216" s="22">
        <f t="shared" si="43"/>
        <v>20</v>
      </c>
      <c r="V216" s="122">
        <f t="shared" si="41"/>
        <v>74</v>
      </c>
    </row>
    <row r="217" spans="1:22" ht="17.25" customHeight="1" thickBot="1" thickTop="1">
      <c r="A217">
        <v>216</v>
      </c>
      <c r="B217" s="12">
        <v>204</v>
      </c>
      <c r="C217" s="41">
        <v>6</v>
      </c>
      <c r="D217" s="51" t="s">
        <v>190</v>
      </c>
      <c r="E217" s="106">
        <v>36</v>
      </c>
      <c r="F217" s="54">
        <f t="shared" si="44"/>
        <v>60</v>
      </c>
      <c r="G217" s="54">
        <f t="shared" si="47"/>
        <v>84</v>
      </c>
      <c r="H217" s="54">
        <f t="shared" si="48"/>
        <v>84</v>
      </c>
      <c r="I217" s="54">
        <f t="shared" si="49"/>
        <v>84</v>
      </c>
      <c r="J217" s="54">
        <f>75-1</f>
        <v>74</v>
      </c>
      <c r="K217" s="16"/>
      <c r="L217" s="17">
        <f t="shared" si="40"/>
        <v>56</v>
      </c>
      <c r="M217" s="60">
        <v>24.996000000000002</v>
      </c>
      <c r="N217" s="60">
        <v>12</v>
      </c>
      <c r="O217" s="19">
        <v>0</v>
      </c>
      <c r="P217" s="17">
        <f t="shared" si="42"/>
        <v>30.000000000000007</v>
      </c>
      <c r="Q217" s="144">
        <v>20</v>
      </c>
      <c r="R217" s="20">
        <v>20</v>
      </c>
      <c r="S217" s="20">
        <v>20</v>
      </c>
      <c r="T217" s="21"/>
      <c r="U217" s="22">
        <f t="shared" si="43"/>
        <v>20</v>
      </c>
      <c r="V217" s="122">
        <f t="shared" si="41"/>
        <v>106</v>
      </c>
    </row>
    <row r="218" spans="1:22" ht="17.25" customHeight="1" thickBot="1" thickTop="1">
      <c r="A218">
        <v>217</v>
      </c>
      <c r="B218" s="12">
        <v>205</v>
      </c>
      <c r="C218" s="41">
        <v>6</v>
      </c>
      <c r="D218" s="51" t="s">
        <v>190</v>
      </c>
      <c r="E218" s="106">
        <v>36</v>
      </c>
      <c r="F218" s="54">
        <f t="shared" si="44"/>
        <v>60</v>
      </c>
      <c r="G218" s="54">
        <f t="shared" si="47"/>
        <v>84</v>
      </c>
      <c r="H218" s="54">
        <f t="shared" si="48"/>
        <v>84</v>
      </c>
      <c r="I218" s="54">
        <f t="shared" si="49"/>
        <v>84</v>
      </c>
      <c r="J218" s="54">
        <f>75-1</f>
        <v>74</v>
      </c>
      <c r="K218" s="16"/>
      <c r="L218" s="17">
        <f t="shared" si="40"/>
        <v>56</v>
      </c>
      <c r="M218" s="60">
        <v>24.996000000000002</v>
      </c>
      <c r="N218" s="60">
        <v>12</v>
      </c>
      <c r="O218" s="19">
        <v>0</v>
      </c>
      <c r="P218" s="17">
        <f t="shared" si="42"/>
        <v>30.000000000000007</v>
      </c>
      <c r="Q218" s="44"/>
      <c r="R218" s="44"/>
      <c r="S218" s="44"/>
      <c r="T218" s="125"/>
      <c r="U218" s="22"/>
      <c r="V218" s="122">
        <f t="shared" si="41"/>
        <v>86</v>
      </c>
    </row>
    <row r="219" spans="1:22" ht="17.25" customHeight="1" thickBot="1" thickTop="1">
      <c r="A219">
        <v>218</v>
      </c>
      <c r="B219" s="12">
        <v>206</v>
      </c>
      <c r="C219" s="41">
        <v>6</v>
      </c>
      <c r="D219" s="51" t="s">
        <v>191</v>
      </c>
      <c r="E219" s="106">
        <f>SUM(C219*6+1)</f>
        <v>37</v>
      </c>
      <c r="F219" s="54">
        <f t="shared" si="44"/>
        <v>60</v>
      </c>
      <c r="G219" s="54">
        <f t="shared" si="47"/>
        <v>84</v>
      </c>
      <c r="H219" s="54">
        <f t="shared" si="48"/>
        <v>84</v>
      </c>
      <c r="I219" s="54">
        <f t="shared" si="49"/>
        <v>84</v>
      </c>
      <c r="J219" s="54">
        <v>75</v>
      </c>
      <c r="K219" s="16"/>
      <c r="L219" s="17">
        <f t="shared" si="40"/>
        <v>54</v>
      </c>
      <c r="M219" s="60">
        <v>24.996000000000002</v>
      </c>
      <c r="N219" s="60">
        <v>12</v>
      </c>
      <c r="O219" s="60">
        <v>30</v>
      </c>
      <c r="P219" s="17">
        <f t="shared" si="42"/>
        <v>0</v>
      </c>
      <c r="Q219" s="20">
        <v>20</v>
      </c>
      <c r="R219" s="20">
        <v>20</v>
      </c>
      <c r="S219" s="21">
        <v>20</v>
      </c>
      <c r="T219" s="187">
        <v>20</v>
      </c>
      <c r="U219" s="22">
        <f t="shared" si="43"/>
        <v>0</v>
      </c>
      <c r="V219" s="122">
        <f t="shared" si="41"/>
        <v>54</v>
      </c>
    </row>
    <row r="220" spans="1:22" ht="17.25" customHeight="1" thickBot="1" thickTop="1">
      <c r="A220">
        <v>219</v>
      </c>
      <c r="B220" s="12">
        <v>207</v>
      </c>
      <c r="C220" s="41">
        <v>6</v>
      </c>
      <c r="D220" s="51" t="s">
        <v>191</v>
      </c>
      <c r="E220" s="106">
        <f>SUM(C220*6+1)</f>
        <v>37</v>
      </c>
      <c r="F220" s="54">
        <f t="shared" si="44"/>
        <v>60</v>
      </c>
      <c r="G220" s="54">
        <f t="shared" si="47"/>
        <v>84</v>
      </c>
      <c r="H220" s="54">
        <f t="shared" si="48"/>
        <v>84</v>
      </c>
      <c r="I220" s="54">
        <f t="shared" si="49"/>
        <v>84</v>
      </c>
      <c r="J220" s="54">
        <v>75</v>
      </c>
      <c r="K220" s="16"/>
      <c r="L220" s="17">
        <f t="shared" si="40"/>
        <v>54</v>
      </c>
      <c r="M220" s="60">
        <v>24.996000000000002</v>
      </c>
      <c r="N220" s="60">
        <v>12</v>
      </c>
      <c r="O220" s="60">
        <v>30</v>
      </c>
      <c r="P220" s="17">
        <f t="shared" si="42"/>
        <v>0</v>
      </c>
      <c r="Q220" s="44"/>
      <c r="R220" s="44"/>
      <c r="S220" s="44"/>
      <c r="T220" s="125"/>
      <c r="U220" s="22"/>
      <c r="V220" s="122">
        <f t="shared" si="41"/>
        <v>54</v>
      </c>
    </row>
    <row r="221" spans="1:22" ht="17.25" customHeight="1" thickBot="1" thickTop="1">
      <c r="A221">
        <v>220</v>
      </c>
      <c r="B221" s="12">
        <v>208</v>
      </c>
      <c r="C221" s="41">
        <v>6</v>
      </c>
      <c r="D221" s="51" t="s">
        <v>192</v>
      </c>
      <c r="E221" s="15">
        <f>SUM(C221*6+1)</f>
        <v>37</v>
      </c>
      <c r="F221" s="54">
        <f t="shared" si="44"/>
        <v>60</v>
      </c>
      <c r="G221" s="54">
        <f t="shared" si="47"/>
        <v>84</v>
      </c>
      <c r="H221" s="54">
        <f t="shared" si="48"/>
        <v>84</v>
      </c>
      <c r="I221" s="54">
        <f t="shared" si="49"/>
        <v>84</v>
      </c>
      <c r="J221" s="54">
        <f>75-1</f>
        <v>74</v>
      </c>
      <c r="K221" s="16"/>
      <c r="L221" s="17">
        <f t="shared" si="40"/>
        <v>55</v>
      </c>
      <c r="M221" s="19">
        <v>24.996000000000002</v>
      </c>
      <c r="N221" s="60">
        <v>12</v>
      </c>
      <c r="O221" s="60">
        <v>30</v>
      </c>
      <c r="P221" s="17">
        <f t="shared" si="42"/>
        <v>0</v>
      </c>
      <c r="Q221" s="52">
        <v>20</v>
      </c>
      <c r="R221" s="20">
        <v>20</v>
      </c>
      <c r="S221" s="52">
        <v>20</v>
      </c>
      <c r="T221" s="21"/>
      <c r="U221" s="22">
        <f t="shared" si="43"/>
        <v>20</v>
      </c>
      <c r="V221" s="122">
        <f t="shared" si="41"/>
        <v>75</v>
      </c>
    </row>
    <row r="222" spans="1:22" ht="17.25" customHeight="1" thickBot="1" thickTop="1">
      <c r="A222">
        <v>221</v>
      </c>
      <c r="B222" s="12">
        <v>209</v>
      </c>
      <c r="C222" s="41">
        <v>6</v>
      </c>
      <c r="D222" s="51" t="s">
        <v>193</v>
      </c>
      <c r="E222" s="106">
        <v>38</v>
      </c>
      <c r="F222" s="54">
        <f t="shared" si="44"/>
        <v>60</v>
      </c>
      <c r="G222" s="54">
        <f t="shared" si="47"/>
        <v>84</v>
      </c>
      <c r="H222" s="54">
        <f t="shared" si="48"/>
        <v>84</v>
      </c>
      <c r="I222" s="54">
        <f t="shared" si="49"/>
        <v>84</v>
      </c>
      <c r="J222" s="54">
        <f>75-1</f>
        <v>74</v>
      </c>
      <c r="K222" s="16"/>
      <c r="L222" s="17">
        <f t="shared" si="40"/>
        <v>54</v>
      </c>
      <c r="M222" s="60">
        <v>24.996000000000002</v>
      </c>
      <c r="N222" s="60">
        <v>12</v>
      </c>
      <c r="O222" s="60">
        <v>30</v>
      </c>
      <c r="P222" s="17">
        <f t="shared" si="42"/>
        <v>0</v>
      </c>
      <c r="Q222" s="20">
        <v>20</v>
      </c>
      <c r="R222" s="52">
        <v>20</v>
      </c>
      <c r="S222" s="52">
        <v>20</v>
      </c>
      <c r="T222" s="21"/>
      <c r="U222" s="22">
        <f t="shared" si="43"/>
        <v>20</v>
      </c>
      <c r="V222" s="122">
        <f t="shared" si="41"/>
        <v>74</v>
      </c>
    </row>
    <row r="223" spans="1:22" ht="17.25" customHeight="1" thickBot="1" thickTop="1">
      <c r="A223">
        <v>222</v>
      </c>
      <c r="B223" s="12">
        <v>210</v>
      </c>
      <c r="C223" s="41">
        <v>6</v>
      </c>
      <c r="D223" s="51" t="s">
        <v>194</v>
      </c>
      <c r="E223" s="15">
        <f>SUM(C223*6+1)</f>
        <v>37</v>
      </c>
      <c r="F223" s="54">
        <f t="shared" si="44"/>
        <v>60</v>
      </c>
      <c r="G223" s="54">
        <f t="shared" si="47"/>
        <v>84</v>
      </c>
      <c r="H223" s="54">
        <f t="shared" si="48"/>
        <v>84</v>
      </c>
      <c r="I223" s="54">
        <f t="shared" si="49"/>
        <v>84</v>
      </c>
      <c r="J223" s="54">
        <f>75-1</f>
        <v>74</v>
      </c>
      <c r="K223" s="16"/>
      <c r="L223" s="17">
        <f t="shared" si="40"/>
        <v>55</v>
      </c>
      <c r="M223" s="19">
        <v>24.996000000000002</v>
      </c>
      <c r="N223" s="60">
        <v>12</v>
      </c>
      <c r="O223" s="60">
        <v>30</v>
      </c>
      <c r="P223" s="17">
        <f t="shared" si="42"/>
        <v>0</v>
      </c>
      <c r="Q223" s="52">
        <v>20</v>
      </c>
      <c r="R223" s="20">
        <v>20</v>
      </c>
      <c r="S223" s="52">
        <v>20</v>
      </c>
      <c r="T223" s="21"/>
      <c r="U223" s="22">
        <f t="shared" si="43"/>
        <v>20</v>
      </c>
      <c r="V223" s="122">
        <f t="shared" si="41"/>
        <v>75</v>
      </c>
    </row>
    <row r="224" spans="1:22" ht="17.25" customHeight="1" thickBot="1" thickTop="1">
      <c r="A224">
        <v>223</v>
      </c>
      <c r="B224" s="12">
        <v>211</v>
      </c>
      <c r="C224" s="41">
        <v>6</v>
      </c>
      <c r="D224" s="51" t="s">
        <v>195</v>
      </c>
      <c r="E224" s="106">
        <f>60-23</f>
        <v>37</v>
      </c>
      <c r="F224" s="54">
        <v>60</v>
      </c>
      <c r="G224" s="54">
        <v>84</v>
      </c>
      <c r="H224" s="54">
        <v>84</v>
      </c>
      <c r="I224" s="54">
        <v>84</v>
      </c>
      <c r="J224" s="54">
        <v>75</v>
      </c>
      <c r="K224" s="16"/>
      <c r="L224" s="17">
        <f t="shared" si="40"/>
        <v>54</v>
      </c>
      <c r="M224" s="60">
        <v>24.996000000000002</v>
      </c>
      <c r="N224" s="60">
        <v>12</v>
      </c>
      <c r="O224" s="60">
        <v>30</v>
      </c>
      <c r="P224" s="17">
        <f t="shared" si="42"/>
        <v>0</v>
      </c>
      <c r="Q224" s="52">
        <v>20</v>
      </c>
      <c r="R224" s="52">
        <v>20</v>
      </c>
      <c r="S224" s="52">
        <v>20</v>
      </c>
      <c r="T224" s="21"/>
      <c r="U224" s="22">
        <f t="shared" si="43"/>
        <v>20</v>
      </c>
      <c r="V224" s="122">
        <f t="shared" si="41"/>
        <v>74</v>
      </c>
    </row>
    <row r="225" spans="1:22" ht="17.25" customHeight="1" thickBot="1" thickTop="1">
      <c r="A225">
        <v>224</v>
      </c>
      <c r="B225" s="12">
        <v>212</v>
      </c>
      <c r="C225" s="41">
        <v>6</v>
      </c>
      <c r="D225" s="51" t="s">
        <v>196</v>
      </c>
      <c r="E225" s="106">
        <f>38-1</f>
        <v>37</v>
      </c>
      <c r="F225" s="54">
        <f>SUM(C225*10)</f>
        <v>60</v>
      </c>
      <c r="G225" s="54">
        <f>SUM(C225*14)</f>
        <v>84</v>
      </c>
      <c r="H225" s="54">
        <f>SUM(C225*14)</f>
        <v>84</v>
      </c>
      <c r="I225" s="16">
        <f>SUM(C225*14)</f>
        <v>84</v>
      </c>
      <c r="J225" s="54">
        <v>75</v>
      </c>
      <c r="K225" s="16"/>
      <c r="L225" s="17">
        <f t="shared" si="40"/>
        <v>54</v>
      </c>
      <c r="M225" s="60">
        <v>24.996000000000002</v>
      </c>
      <c r="N225" s="60">
        <v>12</v>
      </c>
      <c r="O225" s="60">
        <v>30</v>
      </c>
      <c r="P225" s="17">
        <f t="shared" si="42"/>
        <v>0</v>
      </c>
      <c r="Q225" s="52">
        <v>20</v>
      </c>
      <c r="R225" s="52">
        <v>20</v>
      </c>
      <c r="S225" s="52">
        <v>20</v>
      </c>
      <c r="T225" s="21"/>
      <c r="U225" s="22">
        <f t="shared" si="43"/>
        <v>20</v>
      </c>
      <c r="V225" s="122">
        <f t="shared" si="41"/>
        <v>74</v>
      </c>
    </row>
    <row r="226" spans="1:22" ht="17.25" customHeight="1" thickBot="1" thickTop="1">
      <c r="A226">
        <v>225</v>
      </c>
      <c r="B226" s="150">
        <v>213</v>
      </c>
      <c r="C226" s="151"/>
      <c r="D226" s="177" t="s">
        <v>197</v>
      </c>
      <c r="E226" s="178">
        <v>0</v>
      </c>
      <c r="F226" s="179">
        <v>0</v>
      </c>
      <c r="G226" s="179">
        <v>0</v>
      </c>
      <c r="H226" s="179">
        <v>0</v>
      </c>
      <c r="I226" s="179">
        <v>0</v>
      </c>
      <c r="J226" s="179">
        <v>0</v>
      </c>
      <c r="K226" s="179"/>
      <c r="L226" s="180"/>
      <c r="M226" s="181">
        <v>0</v>
      </c>
      <c r="N226" s="181">
        <v>0</v>
      </c>
      <c r="O226" s="181">
        <v>0</v>
      </c>
      <c r="P226" s="157"/>
      <c r="Q226" s="182">
        <v>0</v>
      </c>
      <c r="R226" s="182">
        <v>0</v>
      </c>
      <c r="S226" s="182">
        <v>0</v>
      </c>
      <c r="T226" s="182">
        <v>0</v>
      </c>
      <c r="U226" s="22"/>
      <c r="V226" s="122">
        <f t="shared" si="41"/>
        <v>0</v>
      </c>
    </row>
    <row r="227" spans="1:22" ht="17.25" customHeight="1" thickBot="1" thickTop="1">
      <c r="A227">
        <v>226</v>
      </c>
      <c r="B227" s="12">
        <v>214</v>
      </c>
      <c r="C227" s="41">
        <v>6</v>
      </c>
      <c r="D227" s="51" t="s">
        <v>198</v>
      </c>
      <c r="E227" s="106">
        <v>38</v>
      </c>
      <c r="F227" s="54">
        <f aca="true" t="shared" si="50" ref="F227:F235">SUM(C227*10)</f>
        <v>60</v>
      </c>
      <c r="G227" s="54">
        <f aca="true" t="shared" si="51" ref="G227:G236">SUM(C227*14)</f>
        <v>84</v>
      </c>
      <c r="H227" s="54">
        <f aca="true" t="shared" si="52" ref="H227:H235">SUM(C227*14)</f>
        <v>84</v>
      </c>
      <c r="I227" s="54">
        <f>SUM(C227*14)</f>
        <v>84</v>
      </c>
      <c r="J227" s="54">
        <f>75-1</f>
        <v>74</v>
      </c>
      <c r="K227" s="16"/>
      <c r="L227" s="17">
        <f t="shared" si="40"/>
        <v>54</v>
      </c>
      <c r="M227" s="60">
        <v>24.996000000000002</v>
      </c>
      <c r="N227" s="19">
        <v>12</v>
      </c>
      <c r="O227" s="60">
        <v>30</v>
      </c>
      <c r="P227" s="17">
        <f t="shared" si="42"/>
        <v>0</v>
      </c>
      <c r="Q227" s="20">
        <v>20</v>
      </c>
      <c r="R227" s="20">
        <v>20</v>
      </c>
      <c r="S227" s="20">
        <v>20</v>
      </c>
      <c r="T227" s="21"/>
      <c r="U227" s="22">
        <f t="shared" si="43"/>
        <v>20</v>
      </c>
      <c r="V227" s="122">
        <f t="shared" si="41"/>
        <v>74</v>
      </c>
    </row>
    <row r="228" spans="1:22" ht="17.25" customHeight="1" thickBot="1" thickTop="1">
      <c r="A228">
        <v>227</v>
      </c>
      <c r="B228" s="12">
        <v>215</v>
      </c>
      <c r="C228" s="41">
        <v>6</v>
      </c>
      <c r="D228" s="51" t="s">
        <v>199</v>
      </c>
      <c r="E228" s="106">
        <v>38</v>
      </c>
      <c r="F228" s="54">
        <f t="shared" si="50"/>
        <v>60</v>
      </c>
      <c r="G228" s="54">
        <f t="shared" si="51"/>
        <v>84</v>
      </c>
      <c r="H228" s="54">
        <f t="shared" si="52"/>
        <v>84</v>
      </c>
      <c r="I228" s="54">
        <f>SUM(C228*14)</f>
        <v>84</v>
      </c>
      <c r="J228" s="54">
        <f>75-1</f>
        <v>74</v>
      </c>
      <c r="K228" s="16"/>
      <c r="L228" s="17">
        <f t="shared" si="40"/>
        <v>54</v>
      </c>
      <c r="M228" s="60">
        <v>24.996000000000002</v>
      </c>
      <c r="N228" s="60">
        <v>12</v>
      </c>
      <c r="O228" s="60">
        <v>30</v>
      </c>
      <c r="P228" s="17">
        <f t="shared" si="42"/>
        <v>0</v>
      </c>
      <c r="Q228" s="20">
        <v>20</v>
      </c>
      <c r="R228" s="20">
        <v>20</v>
      </c>
      <c r="S228" s="20">
        <v>20</v>
      </c>
      <c r="T228" s="21"/>
      <c r="U228" s="22">
        <f t="shared" si="43"/>
        <v>20</v>
      </c>
      <c r="V228" s="122">
        <f t="shared" si="41"/>
        <v>74</v>
      </c>
    </row>
    <row r="229" spans="1:22" ht="17.25" customHeight="1" thickBot="1" thickTop="1">
      <c r="A229">
        <v>228</v>
      </c>
      <c r="B229" s="12">
        <v>216</v>
      </c>
      <c r="C229" s="41">
        <v>7.2</v>
      </c>
      <c r="D229" s="51" t="s">
        <v>200</v>
      </c>
      <c r="E229" s="106">
        <f>SUM(C229*6+1)</f>
        <v>44.2</v>
      </c>
      <c r="F229" s="54">
        <f t="shared" si="50"/>
        <v>72</v>
      </c>
      <c r="G229" s="54">
        <f>84+16.8</f>
        <v>100.8</v>
      </c>
      <c r="H229" s="54">
        <f>84+16.8</f>
        <v>100.8</v>
      </c>
      <c r="I229" s="54">
        <f>SUM(C229*14)</f>
        <v>100.8</v>
      </c>
      <c r="J229" s="54">
        <v>90</v>
      </c>
      <c r="K229" s="16"/>
      <c r="L229" s="17">
        <f t="shared" si="40"/>
        <v>64.79999999999995</v>
      </c>
      <c r="M229" s="60">
        <v>25</v>
      </c>
      <c r="N229" s="60">
        <v>12</v>
      </c>
      <c r="O229" s="60">
        <v>30</v>
      </c>
      <c r="P229" s="17">
        <f t="shared" si="42"/>
        <v>4.995200000000011</v>
      </c>
      <c r="Q229" s="20">
        <v>20</v>
      </c>
      <c r="R229" s="21">
        <v>20</v>
      </c>
      <c r="S229" s="52">
        <v>20</v>
      </c>
      <c r="T229" s="21"/>
      <c r="U229" s="22">
        <f t="shared" si="43"/>
        <v>20</v>
      </c>
      <c r="V229" s="122">
        <f t="shared" si="41"/>
        <v>89.79519999999997</v>
      </c>
    </row>
    <row r="230" spans="1:22" ht="17.25" customHeight="1" thickBot="1" thickTop="1">
      <c r="A230">
        <v>229</v>
      </c>
      <c r="B230" s="12">
        <v>217</v>
      </c>
      <c r="C230" s="41">
        <v>7.2</v>
      </c>
      <c r="D230" s="51" t="s">
        <v>200</v>
      </c>
      <c r="E230" s="106">
        <f>SUM(C230*6+1)</f>
        <v>44.2</v>
      </c>
      <c r="F230" s="54">
        <f t="shared" si="50"/>
        <v>72</v>
      </c>
      <c r="G230" s="54">
        <f>84+16.8</f>
        <v>100.8</v>
      </c>
      <c r="H230" s="54">
        <f>84+16.8</f>
        <v>100.8</v>
      </c>
      <c r="I230" s="54">
        <f>SUM(C230*14)</f>
        <v>100.8</v>
      </c>
      <c r="J230" s="54">
        <v>90</v>
      </c>
      <c r="K230" s="16"/>
      <c r="L230" s="17">
        <f t="shared" si="40"/>
        <v>64.79999999999995</v>
      </c>
      <c r="M230" s="19">
        <v>29.995200000000004</v>
      </c>
      <c r="N230" s="60">
        <v>12</v>
      </c>
      <c r="O230" s="60">
        <v>30</v>
      </c>
      <c r="P230" s="17">
        <f t="shared" si="42"/>
        <v>0</v>
      </c>
      <c r="Q230" s="44"/>
      <c r="R230" s="44"/>
      <c r="S230" s="44"/>
      <c r="T230" s="125"/>
      <c r="U230" s="22"/>
      <c r="V230" s="122">
        <f t="shared" si="41"/>
        <v>64.79999999999995</v>
      </c>
    </row>
    <row r="231" spans="1:22" ht="17.25" customHeight="1" thickBot="1" thickTop="1">
      <c r="A231">
        <v>230</v>
      </c>
      <c r="B231" s="45">
        <v>218</v>
      </c>
      <c r="C231" s="46">
        <v>6</v>
      </c>
      <c r="D231" s="53" t="s">
        <v>201</v>
      </c>
      <c r="E231" s="106">
        <v>38</v>
      </c>
      <c r="F231" s="54">
        <f t="shared" si="50"/>
        <v>60</v>
      </c>
      <c r="G231" s="54">
        <v>115.36</v>
      </c>
      <c r="H231" s="54">
        <v>115.36</v>
      </c>
      <c r="I231" s="16">
        <v>115</v>
      </c>
      <c r="J231" s="54">
        <f>21+81.72</f>
        <v>102.72</v>
      </c>
      <c r="K231" s="16"/>
      <c r="L231" s="17">
        <f t="shared" si="40"/>
        <v>-68.44000000000005</v>
      </c>
      <c r="M231" s="60">
        <v>24.996000000000002</v>
      </c>
      <c r="N231" s="60">
        <v>12</v>
      </c>
      <c r="O231" s="60">
        <v>30</v>
      </c>
      <c r="P231" s="17">
        <f t="shared" si="42"/>
        <v>0</v>
      </c>
      <c r="Q231" s="52">
        <v>20</v>
      </c>
      <c r="R231" s="21">
        <v>20</v>
      </c>
      <c r="S231" s="52">
        <v>20</v>
      </c>
      <c r="T231" s="21"/>
      <c r="U231" s="22">
        <f t="shared" si="43"/>
        <v>20</v>
      </c>
      <c r="V231" s="122">
        <f t="shared" si="41"/>
        <v>-48.440000000000055</v>
      </c>
    </row>
    <row r="232" spans="1:22" ht="17.25" customHeight="1" thickBot="1" thickTop="1">
      <c r="A232">
        <v>231</v>
      </c>
      <c r="B232" s="12">
        <v>219</v>
      </c>
      <c r="C232" s="33">
        <v>6.4</v>
      </c>
      <c r="D232" s="51" t="s">
        <v>202</v>
      </c>
      <c r="E232" s="15">
        <f>SUM(C232*6+1)</f>
        <v>39.400000000000006</v>
      </c>
      <c r="F232" s="54">
        <v>89.6</v>
      </c>
      <c r="G232" s="16">
        <f t="shared" si="51"/>
        <v>89.60000000000001</v>
      </c>
      <c r="H232" s="54">
        <f t="shared" si="52"/>
        <v>89.60000000000001</v>
      </c>
      <c r="I232" s="54">
        <f>SUM(C232*14)</f>
        <v>89.60000000000001</v>
      </c>
      <c r="J232" s="54">
        <v>54.4</v>
      </c>
      <c r="K232" s="16"/>
      <c r="L232" s="17">
        <f t="shared" si="40"/>
        <v>57.60000000000002</v>
      </c>
      <c r="M232" s="60">
        <v>25</v>
      </c>
      <c r="N232" s="60">
        <v>12</v>
      </c>
      <c r="O232" s="60">
        <v>28.01</v>
      </c>
      <c r="P232" s="17">
        <f t="shared" si="42"/>
        <v>3.6524</v>
      </c>
      <c r="Q232" s="52">
        <v>20</v>
      </c>
      <c r="R232" s="21">
        <v>20</v>
      </c>
      <c r="S232" s="20">
        <v>20</v>
      </c>
      <c r="T232" s="21"/>
      <c r="U232" s="22">
        <f t="shared" si="43"/>
        <v>20</v>
      </c>
      <c r="V232" s="122">
        <f t="shared" si="41"/>
        <v>81.25240000000002</v>
      </c>
    </row>
    <row r="233" spans="1:22" ht="17.25" customHeight="1" thickBot="1" thickTop="1">
      <c r="A233">
        <v>232</v>
      </c>
      <c r="B233" s="49">
        <v>220</v>
      </c>
      <c r="C233" s="50">
        <v>6</v>
      </c>
      <c r="D233" s="48" t="s">
        <v>203</v>
      </c>
      <c r="E233" s="106">
        <v>38</v>
      </c>
      <c r="F233" s="54">
        <f t="shared" si="50"/>
        <v>60</v>
      </c>
      <c r="G233" s="54">
        <f t="shared" si="51"/>
        <v>84</v>
      </c>
      <c r="H233" s="54">
        <f t="shared" si="52"/>
        <v>84</v>
      </c>
      <c r="I233" s="54">
        <v>84</v>
      </c>
      <c r="J233" s="54">
        <v>74</v>
      </c>
      <c r="K233" s="16"/>
      <c r="L233" s="17">
        <f t="shared" si="40"/>
        <v>54</v>
      </c>
      <c r="M233" s="60">
        <v>24.996000000000002</v>
      </c>
      <c r="N233" s="60">
        <v>12</v>
      </c>
      <c r="O233" s="60">
        <v>30</v>
      </c>
      <c r="P233" s="17">
        <f t="shared" si="42"/>
        <v>0</v>
      </c>
      <c r="Q233" s="20">
        <v>20</v>
      </c>
      <c r="R233" s="20">
        <v>20</v>
      </c>
      <c r="S233" s="52">
        <v>20</v>
      </c>
      <c r="T233" s="21"/>
      <c r="U233" s="22">
        <f t="shared" si="43"/>
        <v>20</v>
      </c>
      <c r="V233" s="122">
        <f t="shared" si="41"/>
        <v>74</v>
      </c>
    </row>
    <row r="234" spans="1:22" ht="17.25" customHeight="1" thickBot="1" thickTop="1">
      <c r="A234">
        <v>233</v>
      </c>
      <c r="B234" s="12">
        <v>221</v>
      </c>
      <c r="C234" s="41">
        <v>6</v>
      </c>
      <c r="D234" s="48" t="s">
        <v>204</v>
      </c>
      <c r="E234" s="106">
        <f>38-1</f>
        <v>37</v>
      </c>
      <c r="F234" s="54">
        <f t="shared" si="50"/>
        <v>60</v>
      </c>
      <c r="G234" s="54">
        <f t="shared" si="51"/>
        <v>84</v>
      </c>
      <c r="H234" s="54">
        <f t="shared" si="52"/>
        <v>84</v>
      </c>
      <c r="I234" s="54">
        <v>84</v>
      </c>
      <c r="J234" s="54">
        <v>75</v>
      </c>
      <c r="K234" s="16"/>
      <c r="L234" s="17">
        <f t="shared" si="40"/>
        <v>54</v>
      </c>
      <c r="M234" s="60">
        <v>24.996000000000002</v>
      </c>
      <c r="N234" s="60">
        <v>12</v>
      </c>
      <c r="O234" s="60">
        <v>30</v>
      </c>
      <c r="P234" s="17">
        <f t="shared" si="42"/>
        <v>0</v>
      </c>
      <c r="Q234" s="52">
        <v>20</v>
      </c>
      <c r="R234" s="52">
        <v>20</v>
      </c>
      <c r="S234" s="52">
        <v>20</v>
      </c>
      <c r="T234" s="21"/>
      <c r="U234" s="22">
        <f t="shared" si="43"/>
        <v>20</v>
      </c>
      <c r="V234" s="122">
        <f t="shared" si="41"/>
        <v>74</v>
      </c>
    </row>
    <row r="235" spans="1:22" ht="17.25" customHeight="1" thickBot="1" thickTop="1">
      <c r="A235">
        <v>234</v>
      </c>
      <c r="B235" s="12">
        <v>222</v>
      </c>
      <c r="C235" s="41">
        <v>6</v>
      </c>
      <c r="D235" s="48" t="s">
        <v>205</v>
      </c>
      <c r="E235" s="15">
        <v>38</v>
      </c>
      <c r="F235" s="54">
        <f t="shared" si="50"/>
        <v>60</v>
      </c>
      <c r="G235" s="54">
        <f t="shared" si="51"/>
        <v>84</v>
      </c>
      <c r="H235" s="54">
        <f t="shared" si="52"/>
        <v>84</v>
      </c>
      <c r="I235" s="54">
        <f>SUM(C235*14)</f>
        <v>84</v>
      </c>
      <c r="J235" s="27">
        <v>80</v>
      </c>
      <c r="K235" s="16"/>
      <c r="L235" s="17">
        <f t="shared" si="40"/>
        <v>48</v>
      </c>
      <c r="M235" s="19">
        <v>24.996000000000002</v>
      </c>
      <c r="N235" s="19">
        <v>12</v>
      </c>
      <c r="O235" s="19">
        <v>30</v>
      </c>
      <c r="P235" s="17">
        <f t="shared" si="42"/>
        <v>0</v>
      </c>
      <c r="Q235" s="52">
        <v>20</v>
      </c>
      <c r="R235" s="52">
        <v>20</v>
      </c>
      <c r="S235" s="52">
        <v>20</v>
      </c>
      <c r="T235" s="21"/>
      <c r="U235" s="22">
        <f t="shared" si="43"/>
        <v>20</v>
      </c>
      <c r="V235" s="122">
        <f t="shared" si="41"/>
        <v>68</v>
      </c>
    </row>
    <row r="236" spans="1:22" ht="17.25" customHeight="1" thickBot="1" thickTop="1">
      <c r="A236">
        <v>235</v>
      </c>
      <c r="B236" s="12">
        <v>223</v>
      </c>
      <c r="C236" s="41">
        <v>6</v>
      </c>
      <c r="D236" s="48" t="s">
        <v>206</v>
      </c>
      <c r="E236" s="15">
        <v>38</v>
      </c>
      <c r="F236" s="54">
        <v>84</v>
      </c>
      <c r="G236" s="54">
        <f t="shared" si="51"/>
        <v>84</v>
      </c>
      <c r="H236" s="16">
        <v>0</v>
      </c>
      <c r="I236" s="16">
        <v>0</v>
      </c>
      <c r="J236" s="16">
        <v>0</v>
      </c>
      <c r="K236" s="16"/>
      <c r="L236" s="17">
        <f t="shared" si="40"/>
        <v>272</v>
      </c>
      <c r="M236" s="19">
        <v>0</v>
      </c>
      <c r="N236" s="19">
        <v>0</v>
      </c>
      <c r="O236" s="19">
        <v>0</v>
      </c>
      <c r="P236" s="17">
        <f t="shared" si="42"/>
        <v>66.99600000000001</v>
      </c>
      <c r="Q236" s="21">
        <v>0</v>
      </c>
      <c r="R236" s="21">
        <v>0</v>
      </c>
      <c r="S236" s="21">
        <v>0</v>
      </c>
      <c r="T236" s="21"/>
      <c r="U236" s="22">
        <f t="shared" si="43"/>
        <v>80</v>
      </c>
      <c r="V236" s="122">
        <f t="shared" si="41"/>
        <v>418.996</v>
      </c>
    </row>
    <row r="237" spans="1:22" ht="17.25" customHeight="1" thickBot="1" thickTop="1">
      <c r="A237">
        <v>236</v>
      </c>
      <c r="B237" s="150">
        <v>224</v>
      </c>
      <c r="C237" s="151"/>
      <c r="D237" s="152" t="s">
        <v>207</v>
      </c>
      <c r="E237" s="153">
        <v>0</v>
      </c>
      <c r="F237" s="154">
        <v>0</v>
      </c>
      <c r="G237" s="154">
        <v>0</v>
      </c>
      <c r="H237" s="154">
        <v>0</v>
      </c>
      <c r="I237" s="154">
        <v>0</v>
      </c>
      <c r="J237" s="154">
        <v>0</v>
      </c>
      <c r="K237" s="154"/>
      <c r="L237" s="155"/>
      <c r="M237" s="156">
        <v>0</v>
      </c>
      <c r="N237" s="156">
        <v>0</v>
      </c>
      <c r="O237" s="156">
        <v>0</v>
      </c>
      <c r="P237" s="157"/>
      <c r="Q237" s="158">
        <v>0</v>
      </c>
      <c r="R237" s="158">
        <v>0</v>
      </c>
      <c r="S237" s="158">
        <v>0</v>
      </c>
      <c r="T237" s="158">
        <v>0</v>
      </c>
      <c r="U237" s="22"/>
      <c r="V237" s="122">
        <f t="shared" si="41"/>
        <v>0</v>
      </c>
    </row>
    <row r="238" spans="1:22" ht="17.25" customHeight="1" thickBot="1" thickTop="1">
      <c r="A238">
        <v>237</v>
      </c>
      <c r="B238" s="45">
        <v>225</v>
      </c>
      <c r="C238" s="46">
        <v>6</v>
      </c>
      <c r="D238" s="53" t="s">
        <v>208</v>
      </c>
      <c r="E238" s="15">
        <v>38</v>
      </c>
      <c r="F238" s="54">
        <f>SUM(C238*10)</f>
        <v>60</v>
      </c>
      <c r="G238" s="54">
        <f>SUM(C238*14)</f>
        <v>84</v>
      </c>
      <c r="H238" s="54">
        <f>SUM(C238*14)</f>
        <v>84</v>
      </c>
      <c r="I238" s="54">
        <f>SUM(C238*14)</f>
        <v>84</v>
      </c>
      <c r="J238" s="27">
        <v>75</v>
      </c>
      <c r="K238" s="16"/>
      <c r="L238" s="17">
        <f t="shared" si="40"/>
        <v>53</v>
      </c>
      <c r="M238" s="60">
        <v>24.996000000000002</v>
      </c>
      <c r="N238" s="60">
        <v>12</v>
      </c>
      <c r="O238" s="19">
        <v>0</v>
      </c>
      <c r="P238" s="17">
        <f t="shared" si="42"/>
        <v>30.000000000000007</v>
      </c>
      <c r="Q238" s="20">
        <v>20</v>
      </c>
      <c r="R238" s="20">
        <v>20</v>
      </c>
      <c r="S238" s="20">
        <v>20</v>
      </c>
      <c r="T238" s="187">
        <v>20</v>
      </c>
      <c r="U238" s="22">
        <f t="shared" si="43"/>
        <v>0</v>
      </c>
      <c r="V238" s="122">
        <f t="shared" si="41"/>
        <v>83</v>
      </c>
    </row>
    <row r="239" spans="1:22" ht="17.25" customHeight="1" thickBot="1" thickTop="1">
      <c r="A239">
        <v>238</v>
      </c>
      <c r="B239" s="12">
        <v>226</v>
      </c>
      <c r="C239" s="33">
        <v>6</v>
      </c>
      <c r="D239" s="51" t="s">
        <v>209</v>
      </c>
      <c r="E239" s="106">
        <v>38</v>
      </c>
      <c r="F239" s="54">
        <f>SUM(C239*10)</f>
        <v>60</v>
      </c>
      <c r="G239" s="54">
        <f>SUM(C239*14)</f>
        <v>84</v>
      </c>
      <c r="H239" s="54">
        <f>SUM(C239*14)</f>
        <v>84</v>
      </c>
      <c r="I239" s="54">
        <f>SUM(C239*14)</f>
        <v>84</v>
      </c>
      <c r="J239" s="16">
        <v>0</v>
      </c>
      <c r="K239" s="16"/>
      <c r="L239" s="17">
        <f t="shared" si="40"/>
        <v>128</v>
      </c>
      <c r="M239" s="19">
        <v>24.996000000000002</v>
      </c>
      <c r="N239" s="19">
        <v>12</v>
      </c>
      <c r="O239" s="60">
        <v>30</v>
      </c>
      <c r="P239" s="17">
        <f t="shared" si="42"/>
        <v>0</v>
      </c>
      <c r="Q239" s="52">
        <v>20</v>
      </c>
      <c r="R239" s="20">
        <v>20</v>
      </c>
      <c r="S239" s="20">
        <v>20</v>
      </c>
      <c r="T239" s="21"/>
      <c r="U239" s="22">
        <f t="shared" si="43"/>
        <v>20</v>
      </c>
      <c r="V239" s="122">
        <f t="shared" si="41"/>
        <v>148</v>
      </c>
    </row>
    <row r="240" spans="1:22" ht="17.25" customHeight="1" thickBot="1" thickTop="1">
      <c r="A240">
        <v>239</v>
      </c>
      <c r="B240" s="87">
        <v>227</v>
      </c>
      <c r="C240" s="88">
        <v>6</v>
      </c>
      <c r="D240" s="117" t="s">
        <v>210</v>
      </c>
      <c r="E240" s="106">
        <v>38</v>
      </c>
      <c r="F240" s="54">
        <v>84</v>
      </c>
      <c r="G240" s="54">
        <f>SUM(C240*14)</f>
        <v>84</v>
      </c>
      <c r="H240" s="54">
        <f>SUM(C240*14)</f>
        <v>84</v>
      </c>
      <c r="I240" s="54">
        <f>SUM(C240*14)</f>
        <v>84</v>
      </c>
      <c r="J240" s="54">
        <f>75-1</f>
        <v>74</v>
      </c>
      <c r="K240" s="16"/>
      <c r="L240" s="17">
        <f t="shared" si="40"/>
        <v>30</v>
      </c>
      <c r="M240" s="60">
        <v>24.996000000000002</v>
      </c>
      <c r="N240" s="19">
        <v>12</v>
      </c>
      <c r="O240" s="60">
        <v>30</v>
      </c>
      <c r="P240" s="17">
        <f t="shared" si="42"/>
        <v>0</v>
      </c>
      <c r="Q240" s="52">
        <v>20</v>
      </c>
      <c r="R240" s="52">
        <v>20</v>
      </c>
      <c r="S240" s="137">
        <v>20</v>
      </c>
      <c r="T240" s="137">
        <v>20</v>
      </c>
      <c r="U240" s="22">
        <f t="shared" si="43"/>
        <v>0</v>
      </c>
      <c r="V240" s="122">
        <f t="shared" si="41"/>
        <v>30</v>
      </c>
    </row>
    <row r="241" spans="1:22" ht="17.25" customHeight="1" thickBot="1" thickTop="1">
      <c r="A241">
        <v>240</v>
      </c>
      <c r="B241" s="12">
        <v>228</v>
      </c>
      <c r="C241" s="33">
        <v>6</v>
      </c>
      <c r="D241" s="51" t="s">
        <v>211</v>
      </c>
      <c r="E241" s="106">
        <v>36</v>
      </c>
      <c r="F241" s="54">
        <f>SUM(C241*10)</f>
        <v>60</v>
      </c>
      <c r="G241" s="54">
        <f>SUM(C241*14)</f>
        <v>84</v>
      </c>
      <c r="H241" s="54">
        <f>SUM(C241*14)</f>
        <v>84</v>
      </c>
      <c r="I241" s="54">
        <f>SUM(C241*14)</f>
        <v>84</v>
      </c>
      <c r="J241" s="54">
        <v>75</v>
      </c>
      <c r="K241" s="16"/>
      <c r="L241" s="17">
        <f t="shared" si="40"/>
        <v>55</v>
      </c>
      <c r="M241" s="19">
        <v>24.996000000000002</v>
      </c>
      <c r="N241" s="60">
        <v>12</v>
      </c>
      <c r="O241" s="19">
        <v>0</v>
      </c>
      <c r="P241" s="17">
        <f t="shared" si="42"/>
        <v>30.000000000000007</v>
      </c>
      <c r="Q241" s="20">
        <v>20</v>
      </c>
      <c r="R241" s="21">
        <v>0</v>
      </c>
      <c r="S241" s="20">
        <v>20</v>
      </c>
      <c r="T241" s="187">
        <v>20</v>
      </c>
      <c r="U241" s="22">
        <f t="shared" si="43"/>
        <v>20</v>
      </c>
      <c r="V241" s="122">
        <f t="shared" si="41"/>
        <v>105</v>
      </c>
    </row>
    <row r="242" spans="1:22" ht="17.25" customHeight="1" thickBot="1" thickTop="1">
      <c r="A242">
        <v>241</v>
      </c>
      <c r="B242" s="49"/>
      <c r="C242" s="50"/>
      <c r="D242" s="51"/>
      <c r="E242" s="15"/>
      <c r="F242" s="16"/>
      <c r="G242" s="16"/>
      <c r="H242" s="16"/>
      <c r="I242" s="16"/>
      <c r="J242" s="16"/>
      <c r="K242" s="16"/>
      <c r="L242" s="17"/>
      <c r="M242" s="19"/>
      <c r="N242" s="19"/>
      <c r="O242" s="19"/>
      <c r="P242" s="17"/>
      <c r="Q242" s="21"/>
      <c r="R242" s="21"/>
      <c r="S242" s="21"/>
      <c r="T242" s="21"/>
      <c r="U242" s="22"/>
      <c r="V242" s="122">
        <f t="shared" si="41"/>
        <v>0</v>
      </c>
    </row>
    <row r="243" spans="1:22" ht="17.25" customHeight="1" thickBot="1" thickTop="1">
      <c r="A243">
        <v>242</v>
      </c>
      <c r="B243" s="49">
        <v>229</v>
      </c>
      <c r="C243" s="50">
        <v>6</v>
      </c>
      <c r="D243" s="51" t="s">
        <v>211</v>
      </c>
      <c r="E243" s="106">
        <v>36</v>
      </c>
      <c r="F243" s="54">
        <f>SUM(C243*10)</f>
        <v>60</v>
      </c>
      <c r="G243" s="54">
        <f>SUM(C243*14)</f>
        <v>84</v>
      </c>
      <c r="H243" s="54">
        <f>SUM(C243*14)</f>
        <v>84</v>
      </c>
      <c r="I243" s="54">
        <f>SUM(C243*14)</f>
        <v>84</v>
      </c>
      <c r="J243" s="54">
        <v>75</v>
      </c>
      <c r="K243" s="16"/>
      <c r="L243" s="17">
        <f t="shared" si="40"/>
        <v>55</v>
      </c>
      <c r="M243" s="19">
        <v>24.996000000000002</v>
      </c>
      <c r="N243" s="60">
        <v>12</v>
      </c>
      <c r="O243" s="19">
        <v>0</v>
      </c>
      <c r="P243" s="17">
        <f t="shared" si="42"/>
        <v>30.000000000000007</v>
      </c>
      <c r="Q243" s="44"/>
      <c r="R243" s="44"/>
      <c r="S243" s="44"/>
      <c r="T243" s="125"/>
      <c r="U243" s="22"/>
      <c r="V243" s="122">
        <f t="shared" si="41"/>
        <v>85</v>
      </c>
    </row>
    <row r="244" spans="1:22" ht="17.25" customHeight="1" thickBot="1" thickTop="1">
      <c r="A244">
        <v>243</v>
      </c>
      <c r="B244" s="12">
        <v>230</v>
      </c>
      <c r="C244" s="41">
        <v>6</v>
      </c>
      <c r="D244" s="51" t="s">
        <v>212</v>
      </c>
      <c r="E244" s="106">
        <f>38</f>
        <v>38</v>
      </c>
      <c r="F244" s="54">
        <f>SUM(C244*10)</f>
        <v>60</v>
      </c>
      <c r="G244" s="54">
        <f>SUM(C244*14)</f>
        <v>84</v>
      </c>
      <c r="H244" s="54">
        <f>SUM(C244*14)</f>
        <v>84</v>
      </c>
      <c r="I244" s="54">
        <f>SUM(C244*14)</f>
        <v>84</v>
      </c>
      <c r="J244" s="54">
        <f>75-1</f>
        <v>74</v>
      </c>
      <c r="K244" s="16"/>
      <c r="L244" s="17">
        <f t="shared" si="40"/>
        <v>54</v>
      </c>
      <c r="M244" s="19">
        <v>24.996000000000002</v>
      </c>
      <c r="N244" s="19">
        <v>12</v>
      </c>
      <c r="O244" s="60">
        <v>30</v>
      </c>
      <c r="P244" s="17">
        <f t="shared" si="42"/>
        <v>0</v>
      </c>
      <c r="Q244" s="52">
        <v>20</v>
      </c>
      <c r="R244" s="21">
        <v>20</v>
      </c>
      <c r="S244" s="20">
        <v>20</v>
      </c>
      <c r="T244" s="21"/>
      <c r="U244" s="22">
        <f t="shared" si="43"/>
        <v>20</v>
      </c>
      <c r="V244" s="122">
        <f t="shared" si="41"/>
        <v>74</v>
      </c>
    </row>
    <row r="245" spans="1:22" ht="17.25" customHeight="1" thickBot="1" thickTop="1">
      <c r="A245">
        <v>244</v>
      </c>
      <c r="B245" s="159">
        <v>231</v>
      </c>
      <c r="C245" s="160">
        <v>6</v>
      </c>
      <c r="D245" s="161" t="s">
        <v>213</v>
      </c>
      <c r="E245" s="162">
        <v>0</v>
      </c>
      <c r="F245" s="163">
        <v>0</v>
      </c>
      <c r="G245" s="163">
        <v>0</v>
      </c>
      <c r="H245" s="163">
        <v>0</v>
      </c>
      <c r="I245" s="163">
        <v>0</v>
      </c>
      <c r="J245" s="163">
        <v>0</v>
      </c>
      <c r="K245" s="16"/>
      <c r="L245" s="17">
        <f t="shared" si="40"/>
        <v>478</v>
      </c>
      <c r="M245" s="19">
        <v>0</v>
      </c>
      <c r="N245" s="19">
        <v>0</v>
      </c>
      <c r="O245" s="19">
        <v>0</v>
      </c>
      <c r="P245" s="17">
        <f t="shared" si="42"/>
        <v>66.99600000000001</v>
      </c>
      <c r="Q245" s="21">
        <v>0</v>
      </c>
      <c r="R245" s="21">
        <v>0</v>
      </c>
      <c r="S245" s="21">
        <v>0</v>
      </c>
      <c r="T245" s="21"/>
      <c r="U245" s="22">
        <f t="shared" si="43"/>
        <v>80</v>
      </c>
      <c r="V245" s="186">
        <f t="shared" si="41"/>
        <v>624.996</v>
      </c>
    </row>
    <row r="246" spans="1:22" ht="17.25" customHeight="1" thickBot="1" thickTop="1">
      <c r="A246">
        <v>245</v>
      </c>
      <c r="B246" s="12">
        <v>232</v>
      </c>
      <c r="C246" s="41">
        <v>6</v>
      </c>
      <c r="D246" s="51" t="s">
        <v>214</v>
      </c>
      <c r="E246" s="106">
        <v>60</v>
      </c>
      <c r="F246" s="54">
        <v>84</v>
      </c>
      <c r="G246" s="54">
        <f>SUM(C246*14)</f>
        <v>84</v>
      </c>
      <c r="H246" s="54">
        <f>SUM(C246*14)</f>
        <v>84</v>
      </c>
      <c r="I246" s="16">
        <v>0</v>
      </c>
      <c r="J246" s="16">
        <v>0</v>
      </c>
      <c r="K246" s="16"/>
      <c r="L246" s="17">
        <f t="shared" si="40"/>
        <v>166</v>
      </c>
      <c r="M246" s="19">
        <v>24.996000000000002</v>
      </c>
      <c r="N246" s="19">
        <v>12</v>
      </c>
      <c r="O246" s="60">
        <v>30</v>
      </c>
      <c r="P246" s="17">
        <f t="shared" si="42"/>
        <v>0</v>
      </c>
      <c r="Q246" s="52">
        <v>20</v>
      </c>
      <c r="R246" s="21">
        <v>0</v>
      </c>
      <c r="S246" s="21">
        <v>0</v>
      </c>
      <c r="T246" s="21"/>
      <c r="U246" s="22">
        <f t="shared" si="43"/>
        <v>60</v>
      </c>
      <c r="V246" s="122">
        <f t="shared" si="41"/>
        <v>226</v>
      </c>
    </row>
    <row r="247" spans="1:22" ht="17.25" customHeight="1" thickBot="1" thickTop="1">
      <c r="A247">
        <v>246</v>
      </c>
      <c r="B247" s="12">
        <v>233</v>
      </c>
      <c r="C247" s="41">
        <v>6</v>
      </c>
      <c r="D247" s="51" t="s">
        <v>215</v>
      </c>
      <c r="E247" s="106">
        <v>38</v>
      </c>
      <c r="F247" s="54">
        <f>SUM(C247*10)</f>
        <v>60</v>
      </c>
      <c r="G247" s="54">
        <f>SUM(C247*14)</f>
        <v>84</v>
      </c>
      <c r="H247" s="54">
        <v>84</v>
      </c>
      <c r="I247" s="54">
        <v>84</v>
      </c>
      <c r="J247" s="54">
        <v>74</v>
      </c>
      <c r="K247" s="16"/>
      <c r="L247" s="17">
        <f t="shared" si="40"/>
        <v>54</v>
      </c>
      <c r="M247" s="60">
        <v>24.996000000000002</v>
      </c>
      <c r="N247" s="60">
        <v>12</v>
      </c>
      <c r="O247" s="60">
        <v>12</v>
      </c>
      <c r="P247" s="17">
        <f t="shared" si="42"/>
        <v>18.000000000000007</v>
      </c>
      <c r="Q247" s="52">
        <v>20</v>
      </c>
      <c r="R247" s="52">
        <v>20</v>
      </c>
      <c r="S247" s="52">
        <v>10</v>
      </c>
      <c r="T247" s="21"/>
      <c r="U247" s="22">
        <f t="shared" si="43"/>
        <v>30</v>
      </c>
      <c r="V247" s="122">
        <f t="shared" si="41"/>
        <v>102</v>
      </c>
    </row>
    <row r="248" spans="1:22" ht="17.25" customHeight="1" thickBot="1" thickTop="1">
      <c r="A248">
        <v>247</v>
      </c>
      <c r="B248" s="159">
        <v>234</v>
      </c>
      <c r="C248" s="160">
        <v>6</v>
      </c>
      <c r="D248" s="161" t="s">
        <v>216</v>
      </c>
      <c r="E248" s="162">
        <v>0</v>
      </c>
      <c r="F248" s="163">
        <v>0</v>
      </c>
      <c r="G248" s="163">
        <v>0</v>
      </c>
      <c r="H248" s="163">
        <v>0</v>
      </c>
      <c r="I248" s="163">
        <v>0</v>
      </c>
      <c r="J248" s="163">
        <v>0</v>
      </c>
      <c r="K248" s="16"/>
      <c r="L248" s="17">
        <f t="shared" si="40"/>
        <v>478</v>
      </c>
      <c r="M248" s="19">
        <v>0</v>
      </c>
      <c r="N248" s="19">
        <v>0</v>
      </c>
      <c r="O248" s="19">
        <v>0</v>
      </c>
      <c r="P248" s="17">
        <f t="shared" si="42"/>
        <v>66.99600000000001</v>
      </c>
      <c r="Q248" s="21">
        <v>0</v>
      </c>
      <c r="R248" s="21">
        <v>0</v>
      </c>
      <c r="S248" s="21">
        <v>0</v>
      </c>
      <c r="T248" s="21"/>
      <c r="U248" s="22">
        <f t="shared" si="43"/>
        <v>80</v>
      </c>
      <c r="V248" s="186">
        <f t="shared" si="41"/>
        <v>624.996</v>
      </c>
    </row>
    <row r="249" spans="1:22" ht="17.25" customHeight="1" thickBot="1" thickTop="1">
      <c r="A249">
        <v>248</v>
      </c>
      <c r="B249" s="12">
        <v>235</v>
      </c>
      <c r="C249" s="41">
        <v>6</v>
      </c>
      <c r="D249" s="51" t="s">
        <v>74</v>
      </c>
      <c r="E249" s="106">
        <f>SUM(C249*6+1)</f>
        <v>37</v>
      </c>
      <c r="F249" s="54">
        <f>SUM(C249*10)</f>
        <v>60</v>
      </c>
      <c r="G249" s="54">
        <f>SUM(C249*14)</f>
        <v>84</v>
      </c>
      <c r="H249" s="54">
        <f>SUM(C249*14)</f>
        <v>84</v>
      </c>
      <c r="I249" s="54">
        <f>SUM(C249*14)</f>
        <v>84</v>
      </c>
      <c r="J249" s="54">
        <v>75</v>
      </c>
      <c r="K249" s="16"/>
      <c r="L249" s="17">
        <f t="shared" si="40"/>
        <v>54</v>
      </c>
      <c r="M249" s="60">
        <v>24.996000000000002</v>
      </c>
      <c r="N249" s="60">
        <v>24</v>
      </c>
      <c r="O249" s="60">
        <v>30</v>
      </c>
      <c r="P249" s="17">
        <f t="shared" si="42"/>
        <v>-12</v>
      </c>
      <c r="Q249" s="21">
        <v>0</v>
      </c>
      <c r="R249" s="21">
        <v>20</v>
      </c>
      <c r="S249" s="52">
        <v>20</v>
      </c>
      <c r="T249" s="21"/>
      <c r="U249" s="22">
        <f t="shared" si="43"/>
        <v>40</v>
      </c>
      <c r="V249" s="122">
        <f t="shared" si="41"/>
        <v>82</v>
      </c>
    </row>
    <row r="250" spans="1:22" ht="17.25" customHeight="1" thickBot="1" thickTop="1">
      <c r="A250">
        <v>249</v>
      </c>
      <c r="B250" s="12">
        <v>236</v>
      </c>
      <c r="C250" s="41">
        <v>6</v>
      </c>
      <c r="D250" s="51" t="s">
        <v>217</v>
      </c>
      <c r="E250" s="106">
        <v>60</v>
      </c>
      <c r="F250" s="54">
        <v>84</v>
      </c>
      <c r="G250" s="54">
        <f>SUM(C250*14)</f>
        <v>84</v>
      </c>
      <c r="H250" s="54">
        <v>84</v>
      </c>
      <c r="I250" s="54">
        <v>84</v>
      </c>
      <c r="J250" s="54">
        <f>75-23-24</f>
        <v>28</v>
      </c>
      <c r="K250" s="16"/>
      <c r="L250" s="17">
        <f t="shared" si="40"/>
        <v>54</v>
      </c>
      <c r="M250" s="19">
        <v>24.996000000000002</v>
      </c>
      <c r="N250" s="19">
        <v>12</v>
      </c>
      <c r="O250" s="60">
        <v>30</v>
      </c>
      <c r="P250" s="17">
        <f t="shared" si="42"/>
        <v>0</v>
      </c>
      <c r="Q250" s="52">
        <v>20</v>
      </c>
      <c r="R250" s="52">
        <v>20</v>
      </c>
      <c r="S250" s="52">
        <v>20</v>
      </c>
      <c r="T250" s="52">
        <v>20</v>
      </c>
      <c r="U250" s="22">
        <f t="shared" si="43"/>
        <v>0</v>
      </c>
      <c r="V250" s="122">
        <f t="shared" si="41"/>
        <v>54</v>
      </c>
    </row>
    <row r="251" spans="1:22" ht="17.25" customHeight="1" thickBot="1" thickTop="1">
      <c r="A251">
        <v>250</v>
      </c>
      <c r="B251" s="12">
        <v>237</v>
      </c>
      <c r="C251" s="41">
        <v>6</v>
      </c>
      <c r="D251" s="51" t="s">
        <v>218</v>
      </c>
      <c r="E251" s="106">
        <v>38</v>
      </c>
      <c r="F251" s="54">
        <f>SUM(C251*10)</f>
        <v>60</v>
      </c>
      <c r="G251" s="54">
        <f>SUM(C251*14)</f>
        <v>84</v>
      </c>
      <c r="H251" s="54">
        <f>SUM(C251*14)</f>
        <v>84</v>
      </c>
      <c r="I251" s="54">
        <f>SUM(C251*14)</f>
        <v>84</v>
      </c>
      <c r="J251" s="54">
        <v>74</v>
      </c>
      <c r="K251" s="16"/>
      <c r="L251" s="17">
        <f t="shared" si="40"/>
        <v>54</v>
      </c>
      <c r="M251" s="60">
        <v>24.996000000000002</v>
      </c>
      <c r="N251" s="19">
        <v>12</v>
      </c>
      <c r="O251" s="60">
        <v>30</v>
      </c>
      <c r="P251" s="17">
        <f t="shared" si="42"/>
        <v>0</v>
      </c>
      <c r="Q251" s="20">
        <v>20</v>
      </c>
      <c r="R251" s="20">
        <v>20</v>
      </c>
      <c r="S251" s="21">
        <v>0</v>
      </c>
      <c r="T251" s="21"/>
      <c r="U251" s="22">
        <f t="shared" si="43"/>
        <v>40</v>
      </c>
      <c r="V251" s="122">
        <f t="shared" si="41"/>
        <v>94</v>
      </c>
    </row>
    <row r="252" spans="1:22" ht="17.25" customHeight="1" thickBot="1" thickTop="1">
      <c r="A252">
        <v>251</v>
      </c>
      <c r="B252" s="45">
        <v>238</v>
      </c>
      <c r="C252" s="46">
        <v>7.2</v>
      </c>
      <c r="D252" s="51" t="s">
        <v>217</v>
      </c>
      <c r="E252" s="106">
        <v>44.2</v>
      </c>
      <c r="F252" s="54">
        <v>72</v>
      </c>
      <c r="G252" s="54">
        <v>100.8</v>
      </c>
      <c r="H252" s="54">
        <v>100.8</v>
      </c>
      <c r="I252" s="54">
        <v>100.8</v>
      </c>
      <c r="J252" s="54">
        <v>90</v>
      </c>
      <c r="K252" s="16"/>
      <c r="L252" s="17">
        <f t="shared" si="40"/>
        <v>64.79999999999995</v>
      </c>
      <c r="M252" s="60">
        <v>30</v>
      </c>
      <c r="N252" s="19">
        <v>12</v>
      </c>
      <c r="O252" s="60">
        <v>30</v>
      </c>
      <c r="P252" s="17">
        <f t="shared" si="42"/>
        <v>-0.004799999999988813</v>
      </c>
      <c r="Q252" s="44"/>
      <c r="R252" s="44"/>
      <c r="S252" s="44"/>
      <c r="T252" s="125"/>
      <c r="U252" s="22"/>
      <c r="V252" s="122">
        <f t="shared" si="41"/>
        <v>64.79519999999997</v>
      </c>
    </row>
    <row r="253" spans="1:22" ht="17.25" customHeight="1" thickBot="1" thickTop="1">
      <c r="A253">
        <v>252</v>
      </c>
      <c r="B253" s="12">
        <v>239</v>
      </c>
      <c r="C253" s="33">
        <v>7.2</v>
      </c>
      <c r="D253" s="51" t="s">
        <v>219</v>
      </c>
      <c r="E253" s="106">
        <v>45.2</v>
      </c>
      <c r="F253" s="54">
        <f aca="true" t="shared" si="53" ref="F253:F261">SUM(C253*10)</f>
        <v>72</v>
      </c>
      <c r="G253" s="54">
        <f aca="true" t="shared" si="54" ref="G253:G280">SUM(C253*14)</f>
        <v>100.8</v>
      </c>
      <c r="H253" s="54">
        <f>SUM(C253*14)</f>
        <v>100.8</v>
      </c>
      <c r="I253" s="54">
        <f>SUM(C253*14)</f>
        <v>100.8</v>
      </c>
      <c r="J253" s="54">
        <v>89</v>
      </c>
      <c r="K253" s="16"/>
      <c r="L253" s="17">
        <f t="shared" si="40"/>
        <v>64.79999999999995</v>
      </c>
      <c r="M253" s="60">
        <v>26</v>
      </c>
      <c r="N253" s="19">
        <v>12</v>
      </c>
      <c r="O253" s="60">
        <v>30</v>
      </c>
      <c r="P253" s="17">
        <f t="shared" si="42"/>
        <v>3.995200000000011</v>
      </c>
      <c r="Q253" s="20">
        <v>20</v>
      </c>
      <c r="R253" s="20">
        <v>20</v>
      </c>
      <c r="S253" s="20">
        <v>20</v>
      </c>
      <c r="T253" s="21"/>
      <c r="U253" s="22">
        <f t="shared" si="43"/>
        <v>20</v>
      </c>
      <c r="V253" s="122">
        <f t="shared" si="41"/>
        <v>88.79519999999997</v>
      </c>
    </row>
    <row r="254" spans="1:22" ht="17.25" customHeight="1" thickBot="1" thickTop="1">
      <c r="A254">
        <v>253</v>
      </c>
      <c r="B254" s="12">
        <v>240</v>
      </c>
      <c r="C254" s="33">
        <v>10.11</v>
      </c>
      <c r="D254" s="51" t="s">
        <v>220</v>
      </c>
      <c r="E254" s="106">
        <v>62</v>
      </c>
      <c r="F254" s="16">
        <f t="shared" si="53"/>
        <v>101.1</v>
      </c>
      <c r="G254" s="54">
        <f t="shared" si="54"/>
        <v>141.54</v>
      </c>
      <c r="H254" s="54">
        <v>140</v>
      </c>
      <c r="I254" s="54">
        <v>140</v>
      </c>
      <c r="J254" s="54">
        <f>126.38-0.34</f>
        <v>126.03999999999999</v>
      </c>
      <c r="K254" s="145"/>
      <c r="L254" s="17">
        <f t="shared" si="40"/>
        <v>94.06500000000005</v>
      </c>
      <c r="M254" s="60">
        <v>42.11</v>
      </c>
      <c r="N254" s="19">
        <v>12</v>
      </c>
      <c r="O254" s="60">
        <v>30</v>
      </c>
      <c r="P254" s="17">
        <f>SUM(C254*4.1655)+SUM(12)+SUM(30)-SUM(M254:O254)</f>
        <v>0.003204999999994129</v>
      </c>
      <c r="Q254" s="21">
        <v>20</v>
      </c>
      <c r="R254" s="20">
        <v>20</v>
      </c>
      <c r="S254" s="20">
        <v>20</v>
      </c>
      <c r="T254" s="21"/>
      <c r="U254" s="22">
        <f t="shared" si="43"/>
        <v>20</v>
      </c>
      <c r="V254" s="122">
        <f t="shared" si="41"/>
        <v>114.06820500000005</v>
      </c>
    </row>
    <row r="255" spans="1:22" ht="17.25" customHeight="1" thickBot="1" thickTop="1">
      <c r="A255">
        <v>254</v>
      </c>
      <c r="B255" s="12">
        <v>241</v>
      </c>
      <c r="C255" s="33">
        <v>9.84</v>
      </c>
      <c r="D255" s="51" t="s">
        <v>221</v>
      </c>
      <c r="E255" s="106">
        <v>61.04</v>
      </c>
      <c r="F255" s="54">
        <v>137.76</v>
      </c>
      <c r="G255" s="54">
        <v>137.76</v>
      </c>
      <c r="H255" s="54">
        <f>SUM(C255*14)</f>
        <v>137.76</v>
      </c>
      <c r="I255" s="54">
        <f>SUM(C255*14)</f>
        <v>137.76</v>
      </c>
      <c r="J255" s="27">
        <f>SUM(C255*12.5)</f>
        <v>123</v>
      </c>
      <c r="K255" s="16"/>
      <c r="L255" s="17">
        <f t="shared" si="40"/>
        <v>48.200000000000045</v>
      </c>
      <c r="M255" s="19">
        <v>25</v>
      </c>
      <c r="N255" s="19">
        <v>12</v>
      </c>
      <c r="O255" s="60">
        <v>30</v>
      </c>
      <c r="P255" s="17">
        <f t="shared" si="42"/>
        <v>15.993439999999993</v>
      </c>
      <c r="Q255" s="52">
        <f>20+20</f>
        <v>40</v>
      </c>
      <c r="R255" s="52">
        <v>20</v>
      </c>
      <c r="S255" s="20">
        <v>20</v>
      </c>
      <c r="T255" s="187">
        <v>20</v>
      </c>
      <c r="U255" s="22">
        <f t="shared" si="43"/>
        <v>-20</v>
      </c>
      <c r="V255" s="122">
        <f t="shared" si="41"/>
        <v>44.19344000000004</v>
      </c>
    </row>
    <row r="256" spans="1:22" ht="17.25" customHeight="1" thickBot="1" thickTop="1">
      <c r="A256">
        <v>255</v>
      </c>
      <c r="B256" s="49">
        <v>242</v>
      </c>
      <c r="C256" s="50">
        <v>6</v>
      </c>
      <c r="D256" s="51" t="s">
        <v>222</v>
      </c>
      <c r="E256" s="106">
        <v>38</v>
      </c>
      <c r="F256" s="54">
        <f t="shared" si="53"/>
        <v>60</v>
      </c>
      <c r="G256" s="54">
        <f t="shared" si="54"/>
        <v>84</v>
      </c>
      <c r="H256" s="54">
        <f>SUM(C256*14)</f>
        <v>84</v>
      </c>
      <c r="I256" s="54">
        <f>SUM(C256*14)</f>
        <v>84</v>
      </c>
      <c r="J256" s="54">
        <v>75</v>
      </c>
      <c r="K256" s="16"/>
      <c r="L256" s="17">
        <f t="shared" si="40"/>
        <v>53</v>
      </c>
      <c r="M256" s="19">
        <v>24.996000000000002</v>
      </c>
      <c r="N256" s="19">
        <v>12</v>
      </c>
      <c r="O256" s="60">
        <v>30</v>
      </c>
      <c r="P256" s="17">
        <f t="shared" si="42"/>
        <v>0</v>
      </c>
      <c r="Q256" s="52">
        <v>20</v>
      </c>
      <c r="R256" s="52">
        <v>20</v>
      </c>
      <c r="S256" s="52">
        <v>20</v>
      </c>
      <c r="T256" s="21"/>
      <c r="U256" s="22">
        <f t="shared" si="43"/>
        <v>20</v>
      </c>
      <c r="V256" s="122">
        <f t="shared" si="41"/>
        <v>73</v>
      </c>
    </row>
    <row r="257" spans="1:22" ht="17.25" customHeight="1" thickBot="1" thickTop="1">
      <c r="A257">
        <v>256</v>
      </c>
      <c r="B257" s="12">
        <v>243</v>
      </c>
      <c r="C257" s="41">
        <v>6</v>
      </c>
      <c r="D257" s="51" t="s">
        <v>223</v>
      </c>
      <c r="E257" s="106">
        <f>SUM(C257*6+1)</f>
        <v>37</v>
      </c>
      <c r="F257" s="54">
        <f t="shared" si="53"/>
        <v>60</v>
      </c>
      <c r="G257" s="54">
        <f t="shared" si="54"/>
        <v>84</v>
      </c>
      <c r="H257" s="16">
        <v>0</v>
      </c>
      <c r="I257" s="16">
        <v>0</v>
      </c>
      <c r="J257" s="16">
        <v>0</v>
      </c>
      <c r="K257" s="16"/>
      <c r="L257" s="17">
        <f t="shared" si="40"/>
        <v>297</v>
      </c>
      <c r="M257" s="19">
        <v>24.996000000000002</v>
      </c>
      <c r="N257" s="60">
        <v>12</v>
      </c>
      <c r="O257" s="60">
        <v>30</v>
      </c>
      <c r="P257" s="17">
        <f t="shared" si="42"/>
        <v>0</v>
      </c>
      <c r="Q257" s="21">
        <v>20</v>
      </c>
      <c r="R257" s="21">
        <v>20</v>
      </c>
      <c r="S257" s="20">
        <v>20</v>
      </c>
      <c r="T257" s="187">
        <v>20</v>
      </c>
      <c r="U257" s="22">
        <f t="shared" si="43"/>
        <v>0</v>
      </c>
      <c r="V257" s="122">
        <f t="shared" si="41"/>
        <v>297</v>
      </c>
    </row>
    <row r="258" spans="1:22" ht="17.25" customHeight="1" thickBot="1" thickTop="1">
      <c r="A258">
        <v>257</v>
      </c>
      <c r="B258" s="12">
        <v>244</v>
      </c>
      <c r="C258" s="41">
        <v>6</v>
      </c>
      <c r="D258" s="51" t="s">
        <v>222</v>
      </c>
      <c r="E258" s="106">
        <v>38</v>
      </c>
      <c r="F258" s="54">
        <f t="shared" si="53"/>
        <v>60</v>
      </c>
      <c r="G258" s="54">
        <f t="shared" si="54"/>
        <v>84</v>
      </c>
      <c r="H258" s="54">
        <f>SUM(C258*14)</f>
        <v>84</v>
      </c>
      <c r="I258" s="54">
        <f>SUM(C258*14)</f>
        <v>84</v>
      </c>
      <c r="J258" s="54">
        <v>75</v>
      </c>
      <c r="K258" s="16"/>
      <c r="L258" s="17">
        <f t="shared" si="40"/>
        <v>53</v>
      </c>
      <c r="M258" s="19">
        <v>24.996000000000002</v>
      </c>
      <c r="N258" s="19">
        <v>12</v>
      </c>
      <c r="O258" s="60">
        <v>30</v>
      </c>
      <c r="P258" s="17">
        <f t="shared" si="42"/>
        <v>0</v>
      </c>
      <c r="Q258" s="44"/>
      <c r="R258" s="44"/>
      <c r="S258" s="44"/>
      <c r="T258" s="125"/>
      <c r="U258" s="22"/>
      <c r="V258" s="122">
        <f t="shared" si="41"/>
        <v>53</v>
      </c>
    </row>
    <row r="259" spans="1:22" ht="17.25" customHeight="1" thickBot="1" thickTop="1">
      <c r="A259">
        <v>258</v>
      </c>
      <c r="B259" s="45">
        <v>245</v>
      </c>
      <c r="C259" s="46">
        <v>6</v>
      </c>
      <c r="D259" s="51" t="s">
        <v>223</v>
      </c>
      <c r="E259" s="106">
        <f>SUM(C259*6+1)</f>
        <v>37</v>
      </c>
      <c r="F259" s="54">
        <f t="shared" si="53"/>
        <v>60</v>
      </c>
      <c r="G259" s="54">
        <f t="shared" si="54"/>
        <v>84</v>
      </c>
      <c r="H259" s="16">
        <v>0</v>
      </c>
      <c r="I259" s="16">
        <v>0</v>
      </c>
      <c r="J259" s="16">
        <v>0</v>
      </c>
      <c r="K259" s="16"/>
      <c r="L259" s="17">
        <f aca="true" t="shared" si="55" ref="L259:L300">SUM(C259*6+1)+SUM(C259*10)+SUM(C259*14*3)+SUM(C259*12.5)+SUM(C259*9)-SUM(E259:K259)</f>
        <v>297</v>
      </c>
      <c r="M259" s="19">
        <v>24.996000000000002</v>
      </c>
      <c r="N259" s="60">
        <v>12</v>
      </c>
      <c r="O259" s="60">
        <v>30</v>
      </c>
      <c r="P259" s="17">
        <f t="shared" si="42"/>
        <v>0</v>
      </c>
      <c r="Q259" s="44">
        <v>20</v>
      </c>
      <c r="R259" s="44">
        <v>20</v>
      </c>
      <c r="S259" s="44">
        <v>20</v>
      </c>
      <c r="T259" s="134"/>
      <c r="U259" s="22">
        <f aca="true" t="shared" si="56" ref="U259:U299">SUM(80)-SUM(Q259:T259)</f>
        <v>20</v>
      </c>
      <c r="V259" s="122">
        <f aca="true" t="shared" si="57" ref="V259:V300">L259+P259+U259</f>
        <v>317</v>
      </c>
    </row>
    <row r="260" spans="1:22" ht="17.25" customHeight="1" thickBot="1" thickTop="1">
      <c r="A260">
        <v>259</v>
      </c>
      <c r="B260" s="12">
        <v>246</v>
      </c>
      <c r="C260" s="33">
        <v>6</v>
      </c>
      <c r="D260" s="51" t="s">
        <v>224</v>
      </c>
      <c r="E260" s="106">
        <f>SUM(C260*6+1)</f>
        <v>37</v>
      </c>
      <c r="F260" s="54">
        <f t="shared" si="53"/>
        <v>60</v>
      </c>
      <c r="G260" s="54">
        <f t="shared" si="54"/>
        <v>84</v>
      </c>
      <c r="H260" s="16">
        <v>0</v>
      </c>
      <c r="I260" s="16">
        <v>0</v>
      </c>
      <c r="J260" s="16">
        <v>0</v>
      </c>
      <c r="K260" s="16"/>
      <c r="L260" s="17">
        <f t="shared" si="55"/>
        <v>297</v>
      </c>
      <c r="M260" s="19">
        <v>24.996000000000002</v>
      </c>
      <c r="N260" s="60">
        <v>12</v>
      </c>
      <c r="O260" s="60">
        <v>30</v>
      </c>
      <c r="P260" s="17">
        <f aca="true" t="shared" si="58" ref="P260:P298">SUM(C260*4.166)+SUM(12)+SUM(30)-SUM(M260:O260)</f>
        <v>0</v>
      </c>
      <c r="Q260" s="21">
        <v>0</v>
      </c>
      <c r="R260" s="20">
        <v>20</v>
      </c>
      <c r="S260" s="20">
        <v>20</v>
      </c>
      <c r="T260" s="187">
        <v>20</v>
      </c>
      <c r="U260" s="22">
        <f t="shared" si="56"/>
        <v>20</v>
      </c>
      <c r="V260" s="122">
        <f t="shared" si="57"/>
        <v>317</v>
      </c>
    </row>
    <row r="261" spans="1:22" ht="17.25" customHeight="1" thickBot="1" thickTop="1">
      <c r="A261">
        <v>260</v>
      </c>
      <c r="B261" s="49">
        <v>247</v>
      </c>
      <c r="C261" s="50">
        <v>6</v>
      </c>
      <c r="D261" s="51" t="s">
        <v>224</v>
      </c>
      <c r="E261" s="106">
        <f>SUM(C261*6+1)</f>
        <v>37</v>
      </c>
      <c r="F261" s="54">
        <f t="shared" si="53"/>
        <v>60</v>
      </c>
      <c r="G261" s="54">
        <f t="shared" si="54"/>
        <v>84</v>
      </c>
      <c r="H261" s="16">
        <v>0</v>
      </c>
      <c r="I261" s="16">
        <v>0</v>
      </c>
      <c r="J261" s="16">
        <v>0</v>
      </c>
      <c r="K261" s="16"/>
      <c r="L261" s="17">
        <f t="shared" si="55"/>
        <v>297</v>
      </c>
      <c r="M261" s="19">
        <v>24.996000000000002</v>
      </c>
      <c r="N261" s="60">
        <v>12</v>
      </c>
      <c r="O261" s="60">
        <v>30</v>
      </c>
      <c r="P261" s="17">
        <f t="shared" si="58"/>
        <v>0</v>
      </c>
      <c r="Q261" s="44"/>
      <c r="R261" s="44"/>
      <c r="S261" s="44"/>
      <c r="T261" s="125"/>
      <c r="U261" s="22"/>
      <c r="V261" s="122">
        <f t="shared" si="57"/>
        <v>297</v>
      </c>
    </row>
    <row r="262" spans="1:22" ht="17.25" customHeight="1" thickBot="1" thickTop="1">
      <c r="A262">
        <v>261</v>
      </c>
      <c r="B262" s="12">
        <v>248</v>
      </c>
      <c r="C262" s="41">
        <v>6</v>
      </c>
      <c r="D262" s="51" t="s">
        <v>225</v>
      </c>
      <c r="E262" s="106">
        <f>SUM(C262*6+1)</f>
        <v>37</v>
      </c>
      <c r="F262" s="54">
        <v>84</v>
      </c>
      <c r="G262" s="54">
        <f t="shared" si="54"/>
        <v>84</v>
      </c>
      <c r="H262" s="54">
        <f aca="true" t="shared" si="59" ref="H262:H275">SUM(C262*14)</f>
        <v>84</v>
      </c>
      <c r="I262" s="54">
        <f aca="true" t="shared" si="60" ref="I262:I275">SUM(C262*14)</f>
        <v>84</v>
      </c>
      <c r="J262" s="54">
        <v>75</v>
      </c>
      <c r="K262" s="16"/>
      <c r="L262" s="17">
        <f t="shared" si="55"/>
        <v>30</v>
      </c>
      <c r="M262" s="60">
        <v>24.996000000000002</v>
      </c>
      <c r="N262" s="19">
        <v>12</v>
      </c>
      <c r="O262" s="60">
        <v>30</v>
      </c>
      <c r="P262" s="17">
        <f t="shared" si="58"/>
        <v>0</v>
      </c>
      <c r="Q262" s="52">
        <v>20</v>
      </c>
      <c r="R262" s="52">
        <v>20</v>
      </c>
      <c r="S262" s="20">
        <v>20</v>
      </c>
      <c r="T262" s="52">
        <v>40</v>
      </c>
      <c r="U262" s="22">
        <f t="shared" si="56"/>
        <v>-20</v>
      </c>
      <c r="V262" s="122">
        <f t="shared" si="57"/>
        <v>10</v>
      </c>
    </row>
    <row r="263" spans="1:22" ht="17.25" customHeight="1" thickBot="1" thickTop="1">
      <c r="A263">
        <v>262</v>
      </c>
      <c r="B263" s="12">
        <v>249</v>
      </c>
      <c r="C263" s="41">
        <v>6</v>
      </c>
      <c r="D263" s="51" t="s">
        <v>225</v>
      </c>
      <c r="E263" s="106">
        <f>SUM(C263*6+1)</f>
        <v>37</v>
      </c>
      <c r="F263" s="54">
        <v>84</v>
      </c>
      <c r="G263" s="54">
        <f t="shared" si="54"/>
        <v>84</v>
      </c>
      <c r="H263" s="54">
        <f t="shared" si="59"/>
        <v>84</v>
      </c>
      <c r="I263" s="54">
        <f t="shared" si="60"/>
        <v>84</v>
      </c>
      <c r="J263" s="54">
        <v>75</v>
      </c>
      <c r="K263" s="16"/>
      <c r="L263" s="17">
        <f t="shared" si="55"/>
        <v>30</v>
      </c>
      <c r="M263" s="60">
        <v>24.996000000000002</v>
      </c>
      <c r="N263" s="19">
        <v>12</v>
      </c>
      <c r="O263" s="60">
        <v>30</v>
      </c>
      <c r="P263" s="17">
        <f t="shared" si="58"/>
        <v>0</v>
      </c>
      <c r="Q263" s="44"/>
      <c r="R263" s="44"/>
      <c r="S263" s="44"/>
      <c r="T263" s="134"/>
      <c r="U263" s="22"/>
      <c r="V263" s="122">
        <f t="shared" si="57"/>
        <v>30</v>
      </c>
    </row>
    <row r="264" spans="1:22" ht="17.25" customHeight="1" thickBot="1" thickTop="1">
      <c r="A264">
        <v>263</v>
      </c>
      <c r="B264" s="12">
        <v>250</v>
      </c>
      <c r="C264" s="41">
        <v>6</v>
      </c>
      <c r="D264" s="51" t="s">
        <v>226</v>
      </c>
      <c r="E264" s="106">
        <v>60</v>
      </c>
      <c r="F264" s="54">
        <v>84</v>
      </c>
      <c r="G264" s="54">
        <f t="shared" si="54"/>
        <v>84</v>
      </c>
      <c r="H264" s="54">
        <f t="shared" si="59"/>
        <v>84</v>
      </c>
      <c r="I264" s="54">
        <f t="shared" si="60"/>
        <v>84</v>
      </c>
      <c r="J264" s="54">
        <v>28</v>
      </c>
      <c r="K264" s="16"/>
      <c r="L264" s="17">
        <f t="shared" si="55"/>
        <v>54</v>
      </c>
      <c r="M264" s="60">
        <v>24.996000000000002</v>
      </c>
      <c r="N264" s="60">
        <v>12</v>
      </c>
      <c r="O264" s="60">
        <v>30</v>
      </c>
      <c r="P264" s="17">
        <f t="shared" si="58"/>
        <v>0</v>
      </c>
      <c r="Q264" s="52">
        <v>20</v>
      </c>
      <c r="R264" s="20">
        <v>20</v>
      </c>
      <c r="S264" s="52">
        <v>20</v>
      </c>
      <c r="T264" s="21"/>
      <c r="U264" s="22">
        <f t="shared" si="56"/>
        <v>20</v>
      </c>
      <c r="V264" s="122">
        <f t="shared" si="57"/>
        <v>74</v>
      </c>
    </row>
    <row r="265" spans="1:22" ht="17.25" customHeight="1" thickBot="1" thickTop="1">
      <c r="A265">
        <v>264</v>
      </c>
      <c r="B265" s="12">
        <v>251</v>
      </c>
      <c r="C265" s="41">
        <v>6</v>
      </c>
      <c r="D265" s="51" t="s">
        <v>227</v>
      </c>
      <c r="E265" s="106">
        <v>60</v>
      </c>
      <c r="F265" s="54">
        <v>84</v>
      </c>
      <c r="G265" s="54">
        <f t="shared" si="54"/>
        <v>84</v>
      </c>
      <c r="H265" s="54">
        <f t="shared" si="59"/>
        <v>84</v>
      </c>
      <c r="I265" s="54">
        <f t="shared" si="60"/>
        <v>84</v>
      </c>
      <c r="J265" s="54">
        <v>28</v>
      </c>
      <c r="K265" s="16"/>
      <c r="L265" s="17">
        <f t="shared" si="55"/>
        <v>54</v>
      </c>
      <c r="M265" s="60">
        <v>24.996000000000002</v>
      </c>
      <c r="N265" s="60">
        <v>12</v>
      </c>
      <c r="O265" s="60">
        <v>30</v>
      </c>
      <c r="P265" s="17">
        <f t="shared" si="58"/>
        <v>0</v>
      </c>
      <c r="Q265" s="52">
        <v>20</v>
      </c>
      <c r="R265" s="20">
        <v>20</v>
      </c>
      <c r="S265" s="20">
        <v>20</v>
      </c>
      <c r="T265" s="187">
        <v>20</v>
      </c>
      <c r="U265" s="22">
        <f t="shared" si="56"/>
        <v>0</v>
      </c>
      <c r="V265" s="122">
        <f t="shared" si="57"/>
        <v>54</v>
      </c>
    </row>
    <row r="266" spans="1:22" ht="17.25" customHeight="1" thickBot="1" thickTop="1">
      <c r="A266">
        <v>265</v>
      </c>
      <c r="B266" s="12">
        <v>252</v>
      </c>
      <c r="C266" s="41">
        <v>6</v>
      </c>
      <c r="D266" s="51" t="s">
        <v>228</v>
      </c>
      <c r="E266" s="106">
        <v>60</v>
      </c>
      <c r="F266" s="54">
        <v>84</v>
      </c>
      <c r="G266" s="54">
        <f t="shared" si="54"/>
        <v>84</v>
      </c>
      <c r="H266" s="54">
        <f t="shared" si="59"/>
        <v>84</v>
      </c>
      <c r="I266" s="54">
        <f t="shared" si="60"/>
        <v>84</v>
      </c>
      <c r="J266" s="54">
        <v>28</v>
      </c>
      <c r="K266" s="16"/>
      <c r="L266" s="17">
        <f t="shared" si="55"/>
        <v>54</v>
      </c>
      <c r="M266" s="60">
        <v>24.996000000000002</v>
      </c>
      <c r="N266" s="60">
        <v>12</v>
      </c>
      <c r="O266" s="60">
        <v>30</v>
      </c>
      <c r="P266" s="17">
        <f t="shared" si="58"/>
        <v>0</v>
      </c>
      <c r="Q266" s="52">
        <v>20</v>
      </c>
      <c r="R266" s="20">
        <v>20</v>
      </c>
      <c r="S266" s="20">
        <v>20</v>
      </c>
      <c r="T266" s="187">
        <v>20</v>
      </c>
      <c r="U266" s="22">
        <f t="shared" si="56"/>
        <v>0</v>
      </c>
      <c r="V266" s="122">
        <f t="shared" si="57"/>
        <v>54</v>
      </c>
    </row>
    <row r="267" spans="1:22" ht="17.25" customHeight="1" thickBot="1" thickTop="1">
      <c r="A267">
        <v>266</v>
      </c>
      <c r="B267" s="45">
        <v>253</v>
      </c>
      <c r="C267" s="46">
        <v>6</v>
      </c>
      <c r="D267" s="51" t="s">
        <v>229</v>
      </c>
      <c r="E267" s="106">
        <v>60</v>
      </c>
      <c r="F267" s="54">
        <v>84</v>
      </c>
      <c r="G267" s="54">
        <f t="shared" si="54"/>
        <v>84</v>
      </c>
      <c r="H267" s="54">
        <f t="shared" si="59"/>
        <v>84</v>
      </c>
      <c r="I267" s="54">
        <f t="shared" si="60"/>
        <v>84</v>
      </c>
      <c r="J267" s="54">
        <v>28</v>
      </c>
      <c r="K267" s="16"/>
      <c r="L267" s="17">
        <f t="shared" si="55"/>
        <v>54</v>
      </c>
      <c r="M267" s="60">
        <v>24.996000000000002</v>
      </c>
      <c r="N267" s="60">
        <v>12</v>
      </c>
      <c r="O267" s="60">
        <v>30</v>
      </c>
      <c r="P267" s="17">
        <f t="shared" si="58"/>
        <v>0</v>
      </c>
      <c r="Q267" s="52">
        <v>20</v>
      </c>
      <c r="R267" s="52">
        <v>20</v>
      </c>
      <c r="S267" s="52">
        <v>20</v>
      </c>
      <c r="T267" s="187">
        <v>20</v>
      </c>
      <c r="U267" s="22">
        <f t="shared" si="56"/>
        <v>0</v>
      </c>
      <c r="V267" s="122">
        <f t="shared" si="57"/>
        <v>54</v>
      </c>
    </row>
    <row r="268" spans="1:22" ht="17.25" customHeight="1" thickBot="1" thickTop="1">
      <c r="A268">
        <v>267</v>
      </c>
      <c r="B268" s="12">
        <v>254</v>
      </c>
      <c r="C268" s="33">
        <v>6</v>
      </c>
      <c r="D268" s="51" t="s">
        <v>230</v>
      </c>
      <c r="E268" s="106">
        <f>SUM(C268*6+1)</f>
        <v>37</v>
      </c>
      <c r="F268" s="54">
        <f aca="true" t="shared" si="61" ref="F268:F279">SUM(C268*10)</f>
        <v>60</v>
      </c>
      <c r="G268" s="54">
        <f t="shared" si="54"/>
        <v>84</v>
      </c>
      <c r="H268" s="54">
        <f t="shared" si="59"/>
        <v>84</v>
      </c>
      <c r="I268" s="54">
        <f t="shared" si="60"/>
        <v>84</v>
      </c>
      <c r="J268" s="54">
        <v>75</v>
      </c>
      <c r="K268" s="54">
        <v>54</v>
      </c>
      <c r="L268" s="17">
        <f t="shared" si="55"/>
        <v>0</v>
      </c>
      <c r="M268" s="60">
        <v>24.996000000000002</v>
      </c>
      <c r="N268" s="60">
        <v>12</v>
      </c>
      <c r="O268" s="60">
        <v>30</v>
      </c>
      <c r="P268" s="17">
        <f t="shared" si="58"/>
        <v>0</v>
      </c>
      <c r="Q268" s="20">
        <v>20</v>
      </c>
      <c r="R268" s="20">
        <v>20</v>
      </c>
      <c r="S268" s="20">
        <v>20</v>
      </c>
      <c r="T268" s="187">
        <v>20</v>
      </c>
      <c r="U268" s="22">
        <f t="shared" si="56"/>
        <v>0</v>
      </c>
      <c r="V268" s="122">
        <f t="shared" si="57"/>
        <v>0</v>
      </c>
    </row>
    <row r="269" spans="1:22" ht="17.25" customHeight="1" thickBot="1" thickTop="1">
      <c r="A269">
        <v>268</v>
      </c>
      <c r="B269" s="49">
        <v>255</v>
      </c>
      <c r="C269" s="50">
        <v>6</v>
      </c>
      <c r="D269" s="51" t="s">
        <v>230</v>
      </c>
      <c r="E269" s="106">
        <f>SUM(C269*6+1)</f>
        <v>37</v>
      </c>
      <c r="F269" s="54">
        <f t="shared" si="61"/>
        <v>60</v>
      </c>
      <c r="G269" s="54">
        <f t="shared" si="54"/>
        <v>84</v>
      </c>
      <c r="H269" s="54">
        <f t="shared" si="59"/>
        <v>84</v>
      </c>
      <c r="I269" s="54">
        <f t="shared" si="60"/>
        <v>84</v>
      </c>
      <c r="J269" s="54">
        <v>75</v>
      </c>
      <c r="K269" s="54">
        <v>54</v>
      </c>
      <c r="L269" s="17">
        <f t="shared" si="55"/>
        <v>0</v>
      </c>
      <c r="M269" s="60">
        <v>24.996000000000002</v>
      </c>
      <c r="N269" s="60">
        <v>12</v>
      </c>
      <c r="O269" s="60">
        <v>30</v>
      </c>
      <c r="P269" s="17">
        <f t="shared" si="58"/>
        <v>0</v>
      </c>
      <c r="Q269" s="44"/>
      <c r="R269" s="44"/>
      <c r="S269" s="44"/>
      <c r="T269" s="125"/>
      <c r="U269" s="22"/>
      <c r="V269" s="122">
        <f t="shared" si="57"/>
        <v>0</v>
      </c>
    </row>
    <row r="270" spans="1:22" ht="17.25" customHeight="1" thickBot="1" thickTop="1">
      <c r="A270">
        <v>269</v>
      </c>
      <c r="B270" s="12">
        <v>256</v>
      </c>
      <c r="C270" s="41">
        <v>6</v>
      </c>
      <c r="D270" s="51" t="s">
        <v>231</v>
      </c>
      <c r="E270" s="15">
        <v>38</v>
      </c>
      <c r="F270" s="54">
        <f t="shared" si="61"/>
        <v>60</v>
      </c>
      <c r="G270" s="54">
        <f t="shared" si="54"/>
        <v>84</v>
      </c>
      <c r="H270" s="54">
        <f t="shared" si="59"/>
        <v>84</v>
      </c>
      <c r="I270" s="54">
        <f t="shared" si="60"/>
        <v>84</v>
      </c>
      <c r="J270" s="27">
        <f>SUM(C270*12.5)</f>
        <v>75</v>
      </c>
      <c r="K270" s="16"/>
      <c r="L270" s="17">
        <f t="shared" si="55"/>
        <v>53</v>
      </c>
      <c r="M270" s="60">
        <v>24.996000000000002</v>
      </c>
      <c r="N270" s="19">
        <v>12</v>
      </c>
      <c r="O270" s="60">
        <v>30</v>
      </c>
      <c r="P270" s="17">
        <f t="shared" si="58"/>
        <v>0</v>
      </c>
      <c r="Q270" s="20">
        <v>20</v>
      </c>
      <c r="R270" s="20">
        <v>20</v>
      </c>
      <c r="S270" s="20">
        <v>20</v>
      </c>
      <c r="T270" s="187">
        <v>20</v>
      </c>
      <c r="U270" s="22">
        <f t="shared" si="56"/>
        <v>0</v>
      </c>
      <c r="V270" s="122">
        <f t="shared" si="57"/>
        <v>53</v>
      </c>
    </row>
    <row r="271" spans="1:22" ht="17.25" customHeight="1" thickBot="1" thickTop="1">
      <c r="A271">
        <v>270</v>
      </c>
      <c r="B271" s="12">
        <v>257</v>
      </c>
      <c r="C271" s="41">
        <v>6</v>
      </c>
      <c r="D271" s="51" t="s">
        <v>232</v>
      </c>
      <c r="E271" s="106">
        <v>38</v>
      </c>
      <c r="F271" s="54">
        <f t="shared" si="61"/>
        <v>60</v>
      </c>
      <c r="G271" s="54">
        <f t="shared" si="54"/>
        <v>84</v>
      </c>
      <c r="H271" s="54">
        <f t="shared" si="59"/>
        <v>84</v>
      </c>
      <c r="I271" s="54">
        <f t="shared" si="60"/>
        <v>84</v>
      </c>
      <c r="J271" s="27">
        <f>SUM(C271*12.5)</f>
        <v>75</v>
      </c>
      <c r="K271" s="16"/>
      <c r="L271" s="17">
        <f t="shared" si="55"/>
        <v>53</v>
      </c>
      <c r="M271" s="60">
        <v>24.996000000000002</v>
      </c>
      <c r="N271" s="19">
        <v>12</v>
      </c>
      <c r="O271" s="60">
        <v>30</v>
      </c>
      <c r="P271" s="17">
        <f t="shared" si="58"/>
        <v>0</v>
      </c>
      <c r="Q271" s="20">
        <v>20</v>
      </c>
      <c r="R271" s="20">
        <v>20</v>
      </c>
      <c r="S271" s="20">
        <v>20</v>
      </c>
      <c r="T271" s="187">
        <v>20</v>
      </c>
      <c r="U271" s="22">
        <f t="shared" si="56"/>
        <v>0</v>
      </c>
      <c r="V271" s="122">
        <f t="shared" si="57"/>
        <v>53</v>
      </c>
    </row>
    <row r="272" spans="1:22" ht="17.25" customHeight="1" thickBot="1" thickTop="1">
      <c r="A272">
        <v>271</v>
      </c>
      <c r="B272" s="12">
        <v>258</v>
      </c>
      <c r="C272" s="41">
        <v>7.2</v>
      </c>
      <c r="D272" s="51" t="s">
        <v>233</v>
      </c>
      <c r="E272" s="106">
        <v>45.2</v>
      </c>
      <c r="F272" s="54">
        <f t="shared" si="61"/>
        <v>72</v>
      </c>
      <c r="G272" s="54">
        <f t="shared" si="54"/>
        <v>100.8</v>
      </c>
      <c r="H272" s="54">
        <f t="shared" si="59"/>
        <v>100.8</v>
      </c>
      <c r="I272" s="54">
        <f t="shared" si="60"/>
        <v>100.8</v>
      </c>
      <c r="J272" s="27">
        <f>SUM(C272*12.5)</f>
        <v>90</v>
      </c>
      <c r="K272" s="16"/>
      <c r="L272" s="17">
        <f t="shared" si="55"/>
        <v>63.799999999999955</v>
      </c>
      <c r="M272" s="60">
        <v>29.95</v>
      </c>
      <c r="N272" s="19">
        <v>12</v>
      </c>
      <c r="O272" s="60">
        <v>30</v>
      </c>
      <c r="P272" s="17">
        <f t="shared" si="58"/>
        <v>0.045200000000008345</v>
      </c>
      <c r="Q272" s="20">
        <v>20</v>
      </c>
      <c r="R272" s="20">
        <v>20</v>
      </c>
      <c r="S272" s="144">
        <v>20</v>
      </c>
      <c r="T272" s="188">
        <v>20</v>
      </c>
      <c r="U272" s="22">
        <f t="shared" si="56"/>
        <v>0</v>
      </c>
      <c r="V272" s="122">
        <f t="shared" si="57"/>
        <v>63.84519999999996</v>
      </c>
    </row>
    <row r="273" spans="1:22" ht="17.25" customHeight="1" thickBot="1" thickTop="1">
      <c r="A273">
        <v>272</v>
      </c>
      <c r="B273" s="45">
        <v>259</v>
      </c>
      <c r="C273" s="46">
        <v>7.2</v>
      </c>
      <c r="D273" s="53" t="s">
        <v>231</v>
      </c>
      <c r="E273" s="106">
        <v>80</v>
      </c>
      <c r="F273" s="54">
        <f t="shared" si="61"/>
        <v>72</v>
      </c>
      <c r="G273" s="54">
        <f t="shared" si="54"/>
        <v>100.8</v>
      </c>
      <c r="H273" s="54">
        <f t="shared" si="59"/>
        <v>100.8</v>
      </c>
      <c r="I273" s="54">
        <f t="shared" si="60"/>
        <v>100.8</v>
      </c>
      <c r="J273" s="27">
        <f>SUM(C273*12.5)</f>
        <v>90</v>
      </c>
      <c r="K273" s="16"/>
      <c r="L273" s="17">
        <f t="shared" si="55"/>
        <v>28.999999999999886</v>
      </c>
      <c r="M273" s="60">
        <v>29.91</v>
      </c>
      <c r="N273" s="19">
        <v>12</v>
      </c>
      <c r="O273" s="60">
        <v>30</v>
      </c>
      <c r="P273" s="17">
        <f t="shared" si="58"/>
        <v>0.0852000000000146</v>
      </c>
      <c r="Q273" s="44"/>
      <c r="R273" s="44"/>
      <c r="S273" s="44"/>
      <c r="T273" s="125"/>
      <c r="U273" s="22"/>
      <c r="V273" s="122">
        <f t="shared" si="57"/>
        <v>29.0851999999999</v>
      </c>
    </row>
    <row r="274" spans="1:22" ht="17.25" customHeight="1" thickBot="1" thickTop="1">
      <c r="A274">
        <v>273</v>
      </c>
      <c r="B274" s="12">
        <v>260</v>
      </c>
      <c r="C274" s="33">
        <v>10.17</v>
      </c>
      <c r="D274" s="51" t="s">
        <v>234</v>
      </c>
      <c r="E274" s="15">
        <f>SUM(C274*6+1)</f>
        <v>62.019999999999996</v>
      </c>
      <c r="F274" s="54">
        <f>60+41.7</f>
        <v>101.7</v>
      </c>
      <c r="G274" s="54">
        <f t="shared" si="54"/>
        <v>142.38</v>
      </c>
      <c r="H274" s="54">
        <f t="shared" si="59"/>
        <v>142.38</v>
      </c>
      <c r="I274" s="54">
        <f t="shared" si="60"/>
        <v>142.38</v>
      </c>
      <c r="J274" s="27">
        <f>142.38-15.24</f>
        <v>127.14</v>
      </c>
      <c r="K274" s="54">
        <v>91.53</v>
      </c>
      <c r="L274" s="17">
        <f t="shared" si="55"/>
        <v>-0.014999999999986358</v>
      </c>
      <c r="M274" s="60">
        <v>25</v>
      </c>
      <c r="N274" s="60">
        <v>12</v>
      </c>
      <c r="O274" s="60">
        <v>30</v>
      </c>
      <c r="P274" s="17">
        <f>SUM(C274*4.165)+SUM(12)+SUM(30)-SUM(M274:O274)</f>
        <v>17.35804999999999</v>
      </c>
      <c r="Q274" s="21">
        <v>20</v>
      </c>
      <c r="R274" s="21">
        <v>20</v>
      </c>
      <c r="S274" s="21">
        <v>20</v>
      </c>
      <c r="T274" s="21"/>
      <c r="U274" s="22">
        <f t="shared" si="56"/>
        <v>20</v>
      </c>
      <c r="V274" s="122">
        <f t="shared" si="57"/>
        <v>37.343050000000005</v>
      </c>
    </row>
    <row r="275" spans="1:22" ht="17.25" customHeight="1" thickBot="1" thickTop="1">
      <c r="A275">
        <v>274</v>
      </c>
      <c r="B275" s="12">
        <v>261</v>
      </c>
      <c r="C275" s="33">
        <v>6</v>
      </c>
      <c r="D275" s="51" t="s">
        <v>235</v>
      </c>
      <c r="E275" s="106">
        <v>38</v>
      </c>
      <c r="F275" s="54">
        <f t="shared" si="61"/>
        <v>60</v>
      </c>
      <c r="G275" s="54">
        <f t="shared" si="54"/>
        <v>84</v>
      </c>
      <c r="H275" s="54">
        <f t="shared" si="59"/>
        <v>84</v>
      </c>
      <c r="I275" s="54">
        <f t="shared" si="60"/>
        <v>84</v>
      </c>
      <c r="J275" s="54">
        <f>75-1</f>
        <v>74</v>
      </c>
      <c r="K275" s="16"/>
      <c r="L275" s="17">
        <f t="shared" si="55"/>
        <v>54</v>
      </c>
      <c r="M275" s="19">
        <v>24.990000000000002</v>
      </c>
      <c r="N275" s="60">
        <v>12</v>
      </c>
      <c r="O275" s="60">
        <v>30</v>
      </c>
      <c r="P275" s="17">
        <f t="shared" si="58"/>
        <v>0.006000000000000227</v>
      </c>
      <c r="Q275" s="20">
        <v>20</v>
      </c>
      <c r="R275" s="20">
        <v>20</v>
      </c>
      <c r="S275" s="52">
        <v>20</v>
      </c>
      <c r="T275" s="21"/>
      <c r="U275" s="22">
        <f t="shared" si="56"/>
        <v>20</v>
      </c>
      <c r="V275" s="122">
        <f t="shared" si="57"/>
        <v>74.006</v>
      </c>
    </row>
    <row r="276" spans="1:22" ht="17.25" customHeight="1" thickBot="1" thickTop="1">
      <c r="A276">
        <v>275</v>
      </c>
      <c r="B276" s="49">
        <v>262</v>
      </c>
      <c r="C276" s="50">
        <v>9.51</v>
      </c>
      <c r="D276" s="48" t="s">
        <v>236</v>
      </c>
      <c r="E276" s="106">
        <v>62</v>
      </c>
      <c r="F276" s="54">
        <v>143.36</v>
      </c>
      <c r="G276" s="54">
        <v>143.36</v>
      </c>
      <c r="H276" s="54">
        <v>133.14</v>
      </c>
      <c r="I276" s="54">
        <v>133.14</v>
      </c>
      <c r="J276" s="27">
        <v>118.87</v>
      </c>
      <c r="K276" s="16"/>
      <c r="L276" s="17">
        <f t="shared" si="55"/>
        <v>23.174999999999955</v>
      </c>
      <c r="M276" s="19">
        <v>39.60915</v>
      </c>
      <c r="N276" s="60">
        <v>12</v>
      </c>
      <c r="O276" s="60">
        <v>51.2</v>
      </c>
      <c r="P276" s="17">
        <f t="shared" si="58"/>
        <v>-21.190489999999997</v>
      </c>
      <c r="Q276" s="52">
        <f>20+20</f>
        <v>40</v>
      </c>
      <c r="R276" s="52">
        <v>20</v>
      </c>
      <c r="S276" s="52">
        <v>20</v>
      </c>
      <c r="T276" s="21"/>
      <c r="U276" s="22">
        <f t="shared" si="56"/>
        <v>0</v>
      </c>
      <c r="V276" s="122">
        <f t="shared" si="57"/>
        <v>1.9845099999999576</v>
      </c>
    </row>
    <row r="277" spans="1:22" ht="17.25" customHeight="1" thickBot="1" thickTop="1">
      <c r="A277">
        <v>276</v>
      </c>
      <c r="B277" s="12">
        <v>263</v>
      </c>
      <c r="C277" s="41">
        <v>6</v>
      </c>
      <c r="D277" s="118" t="s">
        <v>237</v>
      </c>
      <c r="E277" s="106">
        <v>60</v>
      </c>
      <c r="F277" s="54">
        <f t="shared" si="61"/>
        <v>60</v>
      </c>
      <c r="G277" s="54">
        <f t="shared" si="54"/>
        <v>84</v>
      </c>
      <c r="H277" s="54">
        <f aca="true" t="shared" si="62" ref="H277:H287">SUM(C277*14)</f>
        <v>84</v>
      </c>
      <c r="I277" s="54">
        <f aca="true" t="shared" si="63" ref="I277:I287">SUM(C277*14)</f>
        <v>84</v>
      </c>
      <c r="J277" s="16">
        <v>0</v>
      </c>
      <c r="K277" s="16"/>
      <c r="L277" s="17">
        <f t="shared" si="55"/>
        <v>106</v>
      </c>
      <c r="M277" s="19">
        <v>24.996000000000002</v>
      </c>
      <c r="N277" s="19">
        <v>12</v>
      </c>
      <c r="O277" s="60">
        <v>30</v>
      </c>
      <c r="P277" s="17">
        <f t="shared" si="58"/>
        <v>0</v>
      </c>
      <c r="Q277" s="52">
        <v>20</v>
      </c>
      <c r="R277" s="52">
        <v>20</v>
      </c>
      <c r="S277" s="52">
        <v>20</v>
      </c>
      <c r="T277" s="21"/>
      <c r="U277" s="22">
        <f t="shared" si="56"/>
        <v>20</v>
      </c>
      <c r="V277" s="122">
        <f t="shared" si="57"/>
        <v>126</v>
      </c>
    </row>
    <row r="278" spans="1:22" ht="17.25" customHeight="1" thickBot="1" thickTop="1">
      <c r="A278">
        <v>277</v>
      </c>
      <c r="B278" s="12">
        <v>264</v>
      </c>
      <c r="C278" s="41">
        <v>6</v>
      </c>
      <c r="D278" s="51" t="s">
        <v>238</v>
      </c>
      <c r="E278" s="106">
        <v>38</v>
      </c>
      <c r="F278" s="54">
        <v>84</v>
      </c>
      <c r="G278" s="54">
        <f t="shared" si="54"/>
        <v>84</v>
      </c>
      <c r="H278" s="54">
        <f t="shared" si="62"/>
        <v>84</v>
      </c>
      <c r="I278" s="54">
        <f t="shared" si="63"/>
        <v>84</v>
      </c>
      <c r="J278" s="54">
        <v>50</v>
      </c>
      <c r="K278" s="16"/>
      <c r="L278" s="17">
        <f t="shared" si="55"/>
        <v>54</v>
      </c>
      <c r="M278" s="60">
        <v>24.996000000000002</v>
      </c>
      <c r="N278" s="60">
        <v>12</v>
      </c>
      <c r="O278" s="60">
        <v>30</v>
      </c>
      <c r="P278" s="17">
        <f t="shared" si="58"/>
        <v>0</v>
      </c>
      <c r="Q278" s="20">
        <v>20</v>
      </c>
      <c r="R278" s="144">
        <v>20</v>
      </c>
      <c r="S278" s="20">
        <v>20</v>
      </c>
      <c r="T278" s="21"/>
      <c r="U278" s="22">
        <f t="shared" si="56"/>
        <v>20</v>
      </c>
      <c r="V278" s="122">
        <f t="shared" si="57"/>
        <v>74</v>
      </c>
    </row>
    <row r="279" spans="1:22" ht="17.25" customHeight="1" thickBot="1" thickTop="1">
      <c r="A279">
        <v>278</v>
      </c>
      <c r="B279" s="12">
        <v>265</v>
      </c>
      <c r="C279" s="41">
        <v>6</v>
      </c>
      <c r="D279" s="51" t="s">
        <v>239</v>
      </c>
      <c r="E279" s="106">
        <v>38</v>
      </c>
      <c r="F279" s="54">
        <f t="shared" si="61"/>
        <v>60</v>
      </c>
      <c r="G279" s="54">
        <f t="shared" si="54"/>
        <v>84</v>
      </c>
      <c r="H279" s="54">
        <f t="shared" si="62"/>
        <v>84</v>
      </c>
      <c r="I279" s="54">
        <f t="shared" si="63"/>
        <v>84</v>
      </c>
      <c r="J279" s="54">
        <v>74</v>
      </c>
      <c r="K279" s="16"/>
      <c r="L279" s="17">
        <f t="shared" si="55"/>
        <v>54</v>
      </c>
      <c r="M279" s="19">
        <v>24.996000000000002</v>
      </c>
      <c r="N279" s="19">
        <v>12</v>
      </c>
      <c r="O279" s="60">
        <v>30</v>
      </c>
      <c r="P279" s="17">
        <f t="shared" si="58"/>
        <v>0</v>
      </c>
      <c r="Q279" s="20">
        <v>20</v>
      </c>
      <c r="R279" s="20">
        <v>20</v>
      </c>
      <c r="S279" s="52">
        <v>20</v>
      </c>
      <c r="T279" s="21"/>
      <c r="U279" s="22">
        <f t="shared" si="56"/>
        <v>20</v>
      </c>
      <c r="V279" s="122">
        <f t="shared" si="57"/>
        <v>74</v>
      </c>
    </row>
    <row r="280" spans="1:22" ht="17.25" customHeight="1" thickBot="1" thickTop="1">
      <c r="A280">
        <v>279</v>
      </c>
      <c r="B280" s="12">
        <v>266</v>
      </c>
      <c r="C280" s="41">
        <v>6</v>
      </c>
      <c r="D280" s="51" t="s">
        <v>240</v>
      </c>
      <c r="E280" s="106">
        <v>38</v>
      </c>
      <c r="F280" s="54">
        <v>60</v>
      </c>
      <c r="G280" s="54">
        <f t="shared" si="54"/>
        <v>84</v>
      </c>
      <c r="H280" s="54">
        <f t="shared" si="62"/>
        <v>84</v>
      </c>
      <c r="I280" s="54">
        <f t="shared" si="63"/>
        <v>84</v>
      </c>
      <c r="J280" s="27">
        <f>SUM(C280*12.5)</f>
        <v>75</v>
      </c>
      <c r="K280" s="54">
        <v>54</v>
      </c>
      <c r="L280" s="17">
        <f t="shared" si="55"/>
        <v>-1</v>
      </c>
      <c r="M280" s="60">
        <v>24.996000000000002</v>
      </c>
      <c r="N280" s="60">
        <v>12</v>
      </c>
      <c r="O280" s="60">
        <v>30</v>
      </c>
      <c r="P280" s="17">
        <f t="shared" si="58"/>
        <v>0</v>
      </c>
      <c r="Q280" s="52">
        <v>20</v>
      </c>
      <c r="R280" s="52">
        <v>20</v>
      </c>
      <c r="S280" s="52">
        <v>20</v>
      </c>
      <c r="T280" s="20">
        <v>20</v>
      </c>
      <c r="U280" s="22">
        <f t="shared" si="56"/>
        <v>0</v>
      </c>
      <c r="V280" s="122">
        <f t="shared" si="57"/>
        <v>-1</v>
      </c>
    </row>
    <row r="281" spans="1:22" ht="17.25" customHeight="1" thickBot="1" thickTop="1">
      <c r="A281">
        <v>280</v>
      </c>
      <c r="B281" s="12">
        <v>267</v>
      </c>
      <c r="C281" s="41">
        <v>6</v>
      </c>
      <c r="D281" s="51" t="s">
        <v>241</v>
      </c>
      <c r="E281" s="106">
        <v>38</v>
      </c>
      <c r="F281" s="54">
        <f>SUM(C281*10)</f>
        <v>60</v>
      </c>
      <c r="G281" s="54">
        <f>24+60</f>
        <v>84</v>
      </c>
      <c r="H281" s="54">
        <f t="shared" si="62"/>
        <v>84</v>
      </c>
      <c r="I281" s="54">
        <f t="shared" si="63"/>
        <v>84</v>
      </c>
      <c r="J281" s="16">
        <v>0</v>
      </c>
      <c r="K281" s="16"/>
      <c r="L281" s="17">
        <f t="shared" si="55"/>
        <v>128</v>
      </c>
      <c r="M281" s="19">
        <v>24.996000000000002</v>
      </c>
      <c r="N281" s="19">
        <v>12</v>
      </c>
      <c r="O281" s="60">
        <v>20</v>
      </c>
      <c r="P281" s="17">
        <f t="shared" si="58"/>
        <v>10.000000000000007</v>
      </c>
      <c r="Q281" s="20">
        <v>20</v>
      </c>
      <c r="R281" s="20">
        <v>20</v>
      </c>
      <c r="S281" s="20">
        <v>20</v>
      </c>
      <c r="T281" s="187">
        <v>20</v>
      </c>
      <c r="U281" s="22">
        <f t="shared" si="56"/>
        <v>0</v>
      </c>
      <c r="V281" s="122">
        <f t="shared" si="57"/>
        <v>138</v>
      </c>
    </row>
    <row r="282" spans="1:22" ht="17.25" customHeight="1" thickBot="1" thickTop="1">
      <c r="A282">
        <v>281</v>
      </c>
      <c r="B282" s="12">
        <v>268</v>
      </c>
      <c r="C282" s="41">
        <v>6</v>
      </c>
      <c r="D282" s="51" t="s">
        <v>242</v>
      </c>
      <c r="E282" s="106">
        <v>60</v>
      </c>
      <c r="F282" s="54">
        <v>84</v>
      </c>
      <c r="G282" s="54">
        <f aca="true" t="shared" si="64" ref="G282:G287">SUM(C282*14)</f>
        <v>84</v>
      </c>
      <c r="H282" s="54">
        <f t="shared" si="62"/>
        <v>84</v>
      </c>
      <c r="I282" s="54">
        <f t="shared" si="63"/>
        <v>84</v>
      </c>
      <c r="J282" s="54">
        <v>84</v>
      </c>
      <c r="K282" s="16"/>
      <c r="L282" s="17">
        <f t="shared" si="55"/>
        <v>-2</v>
      </c>
      <c r="M282" s="60">
        <v>24.996000000000002</v>
      </c>
      <c r="N282" s="60">
        <v>12</v>
      </c>
      <c r="O282" s="60">
        <v>30</v>
      </c>
      <c r="P282" s="17">
        <f t="shared" si="58"/>
        <v>0</v>
      </c>
      <c r="Q282" s="52">
        <v>20</v>
      </c>
      <c r="R282" s="52">
        <v>20</v>
      </c>
      <c r="S282" s="52">
        <v>20</v>
      </c>
      <c r="T282" s="21"/>
      <c r="U282" s="22">
        <f t="shared" si="56"/>
        <v>20</v>
      </c>
      <c r="V282" s="122">
        <f t="shared" si="57"/>
        <v>18</v>
      </c>
    </row>
    <row r="283" spans="1:22" ht="17.25" customHeight="1" thickBot="1" thickTop="1">
      <c r="A283">
        <v>282</v>
      </c>
      <c r="B283" s="12">
        <v>269</v>
      </c>
      <c r="C283" s="41">
        <v>6</v>
      </c>
      <c r="D283" s="51" t="s">
        <v>243</v>
      </c>
      <c r="E283" s="106">
        <v>38</v>
      </c>
      <c r="F283" s="54">
        <f>SUM(C283*10)</f>
        <v>60</v>
      </c>
      <c r="G283" s="54">
        <f t="shared" si="64"/>
        <v>84</v>
      </c>
      <c r="H283" s="54">
        <f t="shared" si="62"/>
        <v>84</v>
      </c>
      <c r="I283" s="54">
        <f t="shared" si="63"/>
        <v>84</v>
      </c>
      <c r="J283" s="54">
        <f>75-1</f>
        <v>74</v>
      </c>
      <c r="K283" s="16"/>
      <c r="L283" s="17">
        <f t="shared" si="55"/>
        <v>54</v>
      </c>
      <c r="M283" s="19">
        <v>24.996000000000002</v>
      </c>
      <c r="N283" s="19">
        <v>12</v>
      </c>
      <c r="O283" s="60">
        <v>30</v>
      </c>
      <c r="P283" s="17">
        <f t="shared" si="58"/>
        <v>0</v>
      </c>
      <c r="Q283" s="21">
        <v>0</v>
      </c>
      <c r="R283" s="20">
        <v>20</v>
      </c>
      <c r="S283" s="21">
        <v>0</v>
      </c>
      <c r="T283" s="187">
        <v>20</v>
      </c>
      <c r="U283" s="22">
        <f t="shared" si="56"/>
        <v>40</v>
      </c>
      <c r="V283" s="122">
        <f t="shared" si="57"/>
        <v>94</v>
      </c>
    </row>
    <row r="284" spans="1:22" ht="17.25" customHeight="1" thickBot="1" thickTop="1">
      <c r="A284">
        <v>283</v>
      </c>
      <c r="B284" s="12">
        <v>270</v>
      </c>
      <c r="C284" s="41">
        <v>6</v>
      </c>
      <c r="D284" s="51" t="s">
        <v>244</v>
      </c>
      <c r="E284" s="106">
        <v>38</v>
      </c>
      <c r="F284" s="54">
        <f>SUM(C284*10)</f>
        <v>60</v>
      </c>
      <c r="G284" s="54">
        <f t="shared" si="64"/>
        <v>84</v>
      </c>
      <c r="H284" s="54">
        <f t="shared" si="62"/>
        <v>84</v>
      </c>
      <c r="I284" s="54">
        <f t="shared" si="63"/>
        <v>84</v>
      </c>
      <c r="J284" s="52">
        <f>75-1</f>
        <v>74</v>
      </c>
      <c r="K284" s="21"/>
      <c r="L284" s="17">
        <f t="shared" si="55"/>
        <v>54</v>
      </c>
      <c r="M284" s="19">
        <v>24.996000000000002</v>
      </c>
      <c r="N284" s="19">
        <v>12</v>
      </c>
      <c r="O284" s="60">
        <v>30</v>
      </c>
      <c r="P284" s="17">
        <f t="shared" si="58"/>
        <v>0</v>
      </c>
      <c r="Q284" s="52">
        <v>20</v>
      </c>
      <c r="R284" s="52">
        <v>20</v>
      </c>
      <c r="S284" s="52">
        <v>20</v>
      </c>
      <c r="T284" s="187">
        <v>20</v>
      </c>
      <c r="U284" s="22">
        <f t="shared" si="56"/>
        <v>0</v>
      </c>
      <c r="V284" s="122">
        <f t="shared" si="57"/>
        <v>54</v>
      </c>
    </row>
    <row r="285" spans="1:22" ht="17.25" customHeight="1" thickBot="1" thickTop="1">
      <c r="A285">
        <v>284</v>
      </c>
      <c r="B285" s="12">
        <v>271</v>
      </c>
      <c r="C285" s="41">
        <v>6</v>
      </c>
      <c r="D285" s="51" t="s">
        <v>245</v>
      </c>
      <c r="E285" s="106">
        <v>60</v>
      </c>
      <c r="F285" s="54">
        <f>SUM(C285*10)</f>
        <v>60</v>
      </c>
      <c r="G285" s="54">
        <f t="shared" si="64"/>
        <v>84</v>
      </c>
      <c r="H285" s="54">
        <f t="shared" si="62"/>
        <v>84</v>
      </c>
      <c r="I285" s="54">
        <f t="shared" si="63"/>
        <v>84</v>
      </c>
      <c r="J285" s="54">
        <f>75-23</f>
        <v>52</v>
      </c>
      <c r="K285" s="16"/>
      <c r="L285" s="17">
        <f t="shared" si="55"/>
        <v>54</v>
      </c>
      <c r="M285" s="60">
        <v>24.996000000000002</v>
      </c>
      <c r="N285" s="19">
        <v>12</v>
      </c>
      <c r="O285" s="60">
        <v>30</v>
      </c>
      <c r="P285" s="17">
        <f t="shared" si="58"/>
        <v>0</v>
      </c>
      <c r="Q285" s="21">
        <v>20</v>
      </c>
      <c r="R285" s="21">
        <v>20</v>
      </c>
      <c r="S285" s="20">
        <v>20</v>
      </c>
      <c r="T285" s="21"/>
      <c r="U285" s="22">
        <f t="shared" si="56"/>
        <v>20</v>
      </c>
      <c r="V285" s="122">
        <f t="shared" si="57"/>
        <v>74</v>
      </c>
    </row>
    <row r="286" spans="1:22" ht="17.25" customHeight="1" thickBot="1" thickTop="1">
      <c r="A286">
        <v>285</v>
      </c>
      <c r="B286" s="12">
        <v>272</v>
      </c>
      <c r="C286" s="41">
        <v>6</v>
      </c>
      <c r="D286" s="51" t="s">
        <v>246</v>
      </c>
      <c r="E286" s="106">
        <v>38</v>
      </c>
      <c r="F286" s="54">
        <f>SUM(C286*10)</f>
        <v>60</v>
      </c>
      <c r="G286" s="54">
        <f t="shared" si="64"/>
        <v>84</v>
      </c>
      <c r="H286" s="54">
        <f t="shared" si="62"/>
        <v>84</v>
      </c>
      <c r="I286" s="54">
        <f t="shared" si="63"/>
        <v>84</v>
      </c>
      <c r="J286" s="54">
        <f>75-1</f>
        <v>74</v>
      </c>
      <c r="K286" s="16"/>
      <c r="L286" s="17">
        <f t="shared" si="55"/>
        <v>54</v>
      </c>
      <c r="M286" s="19">
        <v>24.996000000000002</v>
      </c>
      <c r="N286" s="19">
        <v>12</v>
      </c>
      <c r="O286" s="19">
        <v>30</v>
      </c>
      <c r="P286" s="17">
        <f t="shared" si="58"/>
        <v>0</v>
      </c>
      <c r="Q286" s="21">
        <v>20</v>
      </c>
      <c r="R286" s="21">
        <v>0</v>
      </c>
      <c r="S286" s="20">
        <v>20</v>
      </c>
      <c r="T286" s="187">
        <v>20</v>
      </c>
      <c r="U286" s="22">
        <f t="shared" si="56"/>
        <v>20</v>
      </c>
      <c r="V286" s="122">
        <f t="shared" si="57"/>
        <v>74</v>
      </c>
    </row>
    <row r="287" spans="1:22" ht="17.25" customHeight="1" thickBot="1" thickTop="1">
      <c r="A287">
        <v>286</v>
      </c>
      <c r="B287" s="45">
        <v>273</v>
      </c>
      <c r="C287" s="46">
        <v>6</v>
      </c>
      <c r="D287" s="53" t="s">
        <v>275</v>
      </c>
      <c r="E287" s="106">
        <v>38</v>
      </c>
      <c r="F287" s="54">
        <f>SUM(C287*10)</f>
        <v>60</v>
      </c>
      <c r="G287" s="54">
        <f t="shared" si="64"/>
        <v>84</v>
      </c>
      <c r="H287" s="54">
        <f t="shared" si="62"/>
        <v>84</v>
      </c>
      <c r="I287" s="54">
        <f t="shared" si="63"/>
        <v>84</v>
      </c>
      <c r="J287" s="54">
        <v>74</v>
      </c>
      <c r="K287" s="16"/>
      <c r="L287" s="17">
        <f t="shared" si="55"/>
        <v>54</v>
      </c>
      <c r="M287" s="60">
        <v>24.996000000000002</v>
      </c>
      <c r="N287" s="19">
        <v>12</v>
      </c>
      <c r="O287" s="60">
        <v>30</v>
      </c>
      <c r="P287" s="17">
        <f t="shared" si="58"/>
        <v>0</v>
      </c>
      <c r="Q287" s="20">
        <v>20</v>
      </c>
      <c r="R287" s="21">
        <v>20</v>
      </c>
      <c r="S287" s="20">
        <v>20</v>
      </c>
      <c r="T287" s="187">
        <v>20</v>
      </c>
      <c r="U287" s="22">
        <f t="shared" si="56"/>
        <v>0</v>
      </c>
      <c r="V287" s="122">
        <f t="shared" si="57"/>
        <v>54</v>
      </c>
    </row>
    <row r="288" spans="1:22" ht="17.25" customHeight="1" thickBot="1" thickTop="1">
      <c r="A288">
        <v>287</v>
      </c>
      <c r="B288" s="159">
        <v>274</v>
      </c>
      <c r="C288" s="164">
        <v>6</v>
      </c>
      <c r="D288" s="161" t="s">
        <v>248</v>
      </c>
      <c r="E288" s="162">
        <v>0</v>
      </c>
      <c r="F288" s="163">
        <v>0</v>
      </c>
      <c r="G288" s="163">
        <v>0</v>
      </c>
      <c r="H288" s="163">
        <v>0</v>
      </c>
      <c r="I288" s="163">
        <v>0</v>
      </c>
      <c r="J288" s="163">
        <v>0</v>
      </c>
      <c r="K288" s="16"/>
      <c r="L288" s="17">
        <f t="shared" si="55"/>
        <v>478</v>
      </c>
      <c r="M288" s="19">
        <v>0</v>
      </c>
      <c r="N288" s="60">
        <v>12</v>
      </c>
      <c r="O288" s="19">
        <v>0</v>
      </c>
      <c r="P288" s="17">
        <f t="shared" si="58"/>
        <v>54.99600000000001</v>
      </c>
      <c r="Q288" s="21">
        <v>20</v>
      </c>
      <c r="R288" s="20">
        <v>20</v>
      </c>
      <c r="S288" s="21">
        <v>0</v>
      </c>
      <c r="T288" s="21"/>
      <c r="U288" s="22">
        <f t="shared" si="56"/>
        <v>40</v>
      </c>
      <c r="V288" s="186">
        <f t="shared" si="57"/>
        <v>572.996</v>
      </c>
    </row>
    <row r="289" spans="1:22" ht="17.25" customHeight="1" thickBot="1" thickTop="1">
      <c r="A289">
        <v>288</v>
      </c>
      <c r="B289" s="87">
        <v>275</v>
      </c>
      <c r="C289" s="88">
        <v>7.2</v>
      </c>
      <c r="D289" s="53" t="s">
        <v>249</v>
      </c>
      <c r="E289" s="106">
        <f>45.2-1</f>
        <v>44.2</v>
      </c>
      <c r="F289" s="54">
        <f>100.8-28.8</f>
        <v>72</v>
      </c>
      <c r="G289" s="54">
        <f>SUM(C289*14)</f>
        <v>100.8</v>
      </c>
      <c r="H289" s="54">
        <v>100.8</v>
      </c>
      <c r="I289" s="54">
        <v>100.8</v>
      </c>
      <c r="J289" s="54">
        <v>90</v>
      </c>
      <c r="K289" s="16"/>
      <c r="L289" s="17">
        <f t="shared" si="55"/>
        <v>64.79999999999995</v>
      </c>
      <c r="M289" s="60">
        <v>25</v>
      </c>
      <c r="N289" s="60">
        <v>12</v>
      </c>
      <c r="O289" s="60">
        <v>36</v>
      </c>
      <c r="P289" s="17">
        <f t="shared" si="58"/>
        <v>-1.0047999999999888</v>
      </c>
      <c r="Q289" s="52">
        <v>20</v>
      </c>
      <c r="R289" s="21">
        <v>0</v>
      </c>
      <c r="S289" s="21">
        <v>0</v>
      </c>
      <c r="T289" s="21"/>
      <c r="U289" s="22">
        <f t="shared" si="56"/>
        <v>60</v>
      </c>
      <c r="V289" s="122">
        <f t="shared" si="57"/>
        <v>123.79519999999997</v>
      </c>
    </row>
    <row r="290" spans="1:22" ht="17.25" customHeight="1" thickBot="1" thickTop="1">
      <c r="A290">
        <v>289</v>
      </c>
      <c r="B290" s="12">
        <v>276</v>
      </c>
      <c r="C290" s="88">
        <v>7.2</v>
      </c>
      <c r="D290" s="51" t="s">
        <v>250</v>
      </c>
      <c r="E290" s="106">
        <v>45.2</v>
      </c>
      <c r="F290" s="54">
        <f>SUM(C290*10)</f>
        <v>72</v>
      </c>
      <c r="G290" s="54">
        <v>100.8</v>
      </c>
      <c r="H290" s="54">
        <f>SUM(C290*14)</f>
        <v>100.8</v>
      </c>
      <c r="I290" s="54">
        <f>SUM(C290*14)</f>
        <v>100.8</v>
      </c>
      <c r="J290" s="54">
        <f>90-1</f>
        <v>89</v>
      </c>
      <c r="K290" s="16"/>
      <c r="L290" s="17">
        <f t="shared" si="55"/>
        <v>64.79999999999995</v>
      </c>
      <c r="M290" s="19">
        <v>25</v>
      </c>
      <c r="N290" s="19">
        <v>12</v>
      </c>
      <c r="O290" s="60">
        <v>30</v>
      </c>
      <c r="P290" s="17">
        <f t="shared" si="58"/>
        <v>4.995200000000011</v>
      </c>
      <c r="Q290" s="21">
        <v>0</v>
      </c>
      <c r="R290" s="20">
        <v>20</v>
      </c>
      <c r="S290" s="52">
        <v>20</v>
      </c>
      <c r="T290" s="187">
        <v>20</v>
      </c>
      <c r="U290" s="22">
        <f t="shared" si="56"/>
        <v>20</v>
      </c>
      <c r="V290" s="122">
        <f t="shared" si="57"/>
        <v>89.79519999999997</v>
      </c>
    </row>
    <row r="291" spans="1:22" ht="17.25" customHeight="1" thickBot="1" thickTop="1">
      <c r="A291">
        <v>290</v>
      </c>
      <c r="B291" s="49">
        <v>277</v>
      </c>
      <c r="C291" s="50">
        <v>6.02</v>
      </c>
      <c r="D291" s="53" t="s">
        <v>251</v>
      </c>
      <c r="E291" s="15">
        <f>SUM(C291*6+1)</f>
        <v>37.12</v>
      </c>
      <c r="F291" s="54">
        <v>84</v>
      </c>
      <c r="G291" s="54">
        <f>SUM(C291*14)</f>
        <v>84.28</v>
      </c>
      <c r="H291" s="16">
        <v>0</v>
      </c>
      <c r="I291" s="16">
        <v>0</v>
      </c>
      <c r="J291" s="16">
        <v>0</v>
      </c>
      <c r="K291" s="16"/>
      <c r="L291" s="17">
        <f t="shared" si="55"/>
        <v>274.18999999999994</v>
      </c>
      <c r="M291" s="19">
        <v>25.0733</v>
      </c>
      <c r="N291" s="19">
        <v>12.04</v>
      </c>
      <c r="O291" s="60">
        <v>62.05</v>
      </c>
      <c r="P291" s="17">
        <f t="shared" si="58"/>
        <v>-32.08398</v>
      </c>
      <c r="Q291" s="52">
        <v>20</v>
      </c>
      <c r="R291" s="21">
        <v>0</v>
      </c>
      <c r="S291" s="21">
        <v>0</v>
      </c>
      <c r="T291" s="21"/>
      <c r="U291" s="22">
        <f t="shared" si="56"/>
        <v>60</v>
      </c>
      <c r="V291" s="122">
        <f t="shared" si="57"/>
        <v>302.10601999999994</v>
      </c>
    </row>
    <row r="292" spans="1:22" ht="17.25" customHeight="1" thickBot="1" thickTop="1">
      <c r="A292">
        <v>291</v>
      </c>
      <c r="B292" s="45">
        <v>278</v>
      </c>
      <c r="C292" s="46">
        <v>6.39</v>
      </c>
      <c r="D292" s="53" t="s">
        <v>251</v>
      </c>
      <c r="E292" s="15">
        <f>SUM(C292*6+1)</f>
        <v>39.339999999999996</v>
      </c>
      <c r="F292" s="16">
        <f>SUM(C292*10)</f>
        <v>63.9</v>
      </c>
      <c r="G292" s="54">
        <v>89.46</v>
      </c>
      <c r="H292" s="16">
        <v>0</v>
      </c>
      <c r="I292" s="16">
        <v>0</v>
      </c>
      <c r="J292" s="16">
        <v>0</v>
      </c>
      <c r="K292" s="16"/>
      <c r="L292" s="17">
        <f t="shared" si="55"/>
        <v>316.305</v>
      </c>
      <c r="M292" s="19">
        <v>25</v>
      </c>
      <c r="N292" s="19">
        <v>12</v>
      </c>
      <c r="O292" s="19">
        <v>32</v>
      </c>
      <c r="P292" s="17">
        <f t="shared" si="58"/>
        <v>-0.37926000000000215</v>
      </c>
      <c r="Q292" s="44"/>
      <c r="R292" s="44"/>
      <c r="S292" s="44"/>
      <c r="T292" s="125"/>
      <c r="U292" s="22"/>
      <c r="V292" s="122">
        <f t="shared" si="57"/>
        <v>315.92574</v>
      </c>
    </row>
    <row r="293" spans="1:22" ht="17.25" customHeight="1" thickBot="1" thickTop="1">
      <c r="A293">
        <v>292</v>
      </c>
      <c r="B293" s="12">
        <v>279</v>
      </c>
      <c r="C293" s="33">
        <v>6.2</v>
      </c>
      <c r="D293" s="51" t="s">
        <v>252</v>
      </c>
      <c r="E293" s="106">
        <v>38</v>
      </c>
      <c r="F293" s="54">
        <v>84</v>
      </c>
      <c r="G293" s="54">
        <v>84</v>
      </c>
      <c r="H293" s="54">
        <v>84</v>
      </c>
      <c r="I293" s="54">
        <v>84</v>
      </c>
      <c r="J293" s="54">
        <v>75</v>
      </c>
      <c r="K293" s="16"/>
      <c r="L293" s="17">
        <f t="shared" si="55"/>
        <v>44.89999999999998</v>
      </c>
      <c r="M293" s="60">
        <v>25.85</v>
      </c>
      <c r="N293" s="60">
        <v>12</v>
      </c>
      <c r="O293" s="60">
        <v>30</v>
      </c>
      <c r="P293" s="17">
        <f t="shared" si="58"/>
        <v>-0.020799999999994156</v>
      </c>
      <c r="Q293" s="52">
        <v>20</v>
      </c>
      <c r="R293" s="20">
        <v>20</v>
      </c>
      <c r="S293" s="20">
        <v>20</v>
      </c>
      <c r="T293" s="21"/>
      <c r="U293" s="22">
        <f t="shared" si="56"/>
        <v>20</v>
      </c>
      <c r="V293" s="122">
        <f t="shared" si="57"/>
        <v>64.87919999999998</v>
      </c>
    </row>
    <row r="294" spans="1:22" ht="17.25" customHeight="1" thickBot="1" thickTop="1">
      <c r="A294">
        <v>293</v>
      </c>
      <c r="B294" s="49">
        <v>280</v>
      </c>
      <c r="C294" s="50">
        <v>6.3</v>
      </c>
      <c r="D294" s="53" t="s">
        <v>253</v>
      </c>
      <c r="E294" s="106">
        <v>38</v>
      </c>
      <c r="F294" s="54">
        <v>60</v>
      </c>
      <c r="G294" s="54">
        <v>84</v>
      </c>
      <c r="H294" s="54">
        <v>84</v>
      </c>
      <c r="I294" s="54">
        <v>84</v>
      </c>
      <c r="J294" s="54">
        <v>78.75</v>
      </c>
      <c r="K294" s="16"/>
      <c r="L294" s="17">
        <f t="shared" si="55"/>
        <v>73.10000000000002</v>
      </c>
      <c r="M294" s="60">
        <v>50</v>
      </c>
      <c r="N294" s="60">
        <v>12</v>
      </c>
      <c r="O294" s="60">
        <v>29</v>
      </c>
      <c r="P294" s="17">
        <f t="shared" si="58"/>
        <v>-22.754199999999997</v>
      </c>
      <c r="Q294" s="52">
        <v>20</v>
      </c>
      <c r="R294" s="20">
        <v>20</v>
      </c>
      <c r="S294" s="20">
        <v>20</v>
      </c>
      <c r="T294" s="21"/>
      <c r="U294" s="22">
        <f t="shared" si="56"/>
        <v>20</v>
      </c>
      <c r="V294" s="122">
        <f t="shared" si="57"/>
        <v>70.34580000000003</v>
      </c>
    </row>
    <row r="295" spans="1:22" ht="17.25" customHeight="1" thickBot="1" thickTop="1">
      <c r="A295">
        <v>294</v>
      </c>
      <c r="B295" s="12">
        <v>281</v>
      </c>
      <c r="C295" s="119">
        <v>0</v>
      </c>
      <c r="D295" s="53" t="s">
        <v>254</v>
      </c>
      <c r="E295" s="15">
        <v>0</v>
      </c>
      <c r="F295" s="16">
        <f>SUM(C295*10)</f>
        <v>0</v>
      </c>
      <c r="G295" s="16">
        <f aca="true" t="shared" si="65" ref="G295:G300">SUM(C295*14)</f>
        <v>0</v>
      </c>
      <c r="H295" s="16">
        <f aca="true" t="shared" si="66" ref="H295:H300">SUM(C295*14)</f>
        <v>0</v>
      </c>
      <c r="I295" s="16">
        <f>SUM(C295*14)</f>
        <v>0</v>
      </c>
      <c r="J295" s="16">
        <v>0</v>
      </c>
      <c r="K295" s="16"/>
      <c r="L295" s="17">
        <f t="shared" si="55"/>
        <v>1</v>
      </c>
      <c r="M295" s="19">
        <v>0</v>
      </c>
      <c r="N295" s="19">
        <v>0</v>
      </c>
      <c r="O295" s="19">
        <v>0</v>
      </c>
      <c r="P295" s="17">
        <f t="shared" si="58"/>
        <v>42</v>
      </c>
      <c r="Q295" s="44"/>
      <c r="R295" s="44"/>
      <c r="S295" s="44"/>
      <c r="T295" s="125"/>
      <c r="U295" s="22"/>
      <c r="V295" s="122">
        <f t="shared" si="57"/>
        <v>43</v>
      </c>
    </row>
    <row r="296" spans="1:22" ht="17.25" customHeight="1" thickBot="1" thickTop="1">
      <c r="A296">
        <v>295</v>
      </c>
      <c r="B296" s="12">
        <v>282</v>
      </c>
      <c r="C296" s="119">
        <v>0</v>
      </c>
      <c r="D296" s="53" t="s">
        <v>254</v>
      </c>
      <c r="E296" s="15">
        <v>0</v>
      </c>
      <c r="F296" s="16">
        <f>SUM(C296*10)</f>
        <v>0</v>
      </c>
      <c r="G296" s="16">
        <f t="shared" si="65"/>
        <v>0</v>
      </c>
      <c r="H296" s="16">
        <f t="shared" si="66"/>
        <v>0</v>
      </c>
      <c r="I296" s="16">
        <f>SUM(C296*14)</f>
        <v>0</v>
      </c>
      <c r="J296" s="16">
        <v>0</v>
      </c>
      <c r="K296" s="16"/>
      <c r="L296" s="17">
        <f t="shared" si="55"/>
        <v>1</v>
      </c>
      <c r="M296" s="19">
        <v>0</v>
      </c>
      <c r="N296" s="19">
        <v>0</v>
      </c>
      <c r="O296" s="19">
        <v>0</v>
      </c>
      <c r="P296" s="17">
        <f t="shared" si="58"/>
        <v>42</v>
      </c>
      <c r="Q296" s="44"/>
      <c r="R296" s="44"/>
      <c r="S296" s="44"/>
      <c r="T296" s="125"/>
      <c r="U296" s="22"/>
      <c r="V296" s="122">
        <f t="shared" si="57"/>
        <v>43</v>
      </c>
    </row>
    <row r="297" spans="1:22" ht="17.25" customHeight="1" thickBot="1" thickTop="1">
      <c r="A297">
        <v>296</v>
      </c>
      <c r="B297" s="45">
        <v>283</v>
      </c>
      <c r="C297" s="46">
        <v>9.2</v>
      </c>
      <c r="D297" s="53" t="s">
        <v>255</v>
      </c>
      <c r="E297" s="106">
        <v>57.2</v>
      </c>
      <c r="F297" s="54">
        <f>SUM(C297*10)</f>
        <v>92</v>
      </c>
      <c r="G297" s="54">
        <f t="shared" si="65"/>
        <v>128.79999999999998</v>
      </c>
      <c r="H297" s="54">
        <f t="shared" si="66"/>
        <v>128.79999999999998</v>
      </c>
      <c r="I297" s="54">
        <f>SUM(C297*14)</f>
        <v>128.79999999999998</v>
      </c>
      <c r="J297" s="54">
        <f>115-1</f>
        <v>114</v>
      </c>
      <c r="K297" s="16"/>
      <c r="L297" s="17">
        <f t="shared" si="55"/>
        <v>82.79999999999995</v>
      </c>
      <c r="M297" s="19">
        <v>25</v>
      </c>
      <c r="N297" s="60">
        <v>12</v>
      </c>
      <c r="O297" s="60">
        <v>30</v>
      </c>
      <c r="P297" s="17">
        <f t="shared" si="58"/>
        <v>13.327200000000005</v>
      </c>
      <c r="Q297" s="21">
        <v>0</v>
      </c>
      <c r="R297" s="20">
        <v>20</v>
      </c>
      <c r="S297" s="52">
        <v>20</v>
      </c>
      <c r="T297" s="187">
        <v>20</v>
      </c>
      <c r="U297" s="22">
        <f t="shared" si="56"/>
        <v>20</v>
      </c>
      <c r="V297" s="122">
        <f t="shared" si="57"/>
        <v>116.12719999999996</v>
      </c>
    </row>
    <row r="298" spans="1:22" ht="17.25" customHeight="1" thickBot="1" thickTop="1">
      <c r="A298">
        <v>297</v>
      </c>
      <c r="B298" s="12">
        <v>284</v>
      </c>
      <c r="C298" s="120">
        <v>22.82</v>
      </c>
      <c r="D298" s="51" t="s">
        <v>254</v>
      </c>
      <c r="E298" s="106">
        <v>139.92</v>
      </c>
      <c r="F298" s="54">
        <v>228.1</v>
      </c>
      <c r="G298" s="54">
        <f>100+219.34</f>
        <v>319.34000000000003</v>
      </c>
      <c r="H298" s="54">
        <f>200+119.34</f>
        <v>319.34000000000003</v>
      </c>
      <c r="I298" s="54">
        <v>319.34</v>
      </c>
      <c r="J298" s="54">
        <v>289.18</v>
      </c>
      <c r="K298" s="16"/>
      <c r="L298" s="17">
        <f t="shared" si="55"/>
        <v>199.97000000000003</v>
      </c>
      <c r="M298" s="19">
        <v>25</v>
      </c>
      <c r="N298" s="60">
        <v>12</v>
      </c>
      <c r="O298" s="60">
        <v>30</v>
      </c>
      <c r="P298" s="17">
        <f t="shared" si="58"/>
        <v>70.06812000000002</v>
      </c>
      <c r="Q298" s="20">
        <v>20</v>
      </c>
      <c r="R298" s="21">
        <v>0</v>
      </c>
      <c r="S298" s="21">
        <v>0</v>
      </c>
      <c r="T298" s="187">
        <v>20</v>
      </c>
      <c r="U298" s="22">
        <f t="shared" si="56"/>
        <v>40</v>
      </c>
      <c r="V298" s="122">
        <f t="shared" si="57"/>
        <v>310.03812000000005</v>
      </c>
    </row>
    <row r="299" spans="1:22" ht="17.25" customHeight="1" thickBot="1" thickTop="1">
      <c r="A299">
        <v>298</v>
      </c>
      <c r="B299" s="49">
        <v>285</v>
      </c>
      <c r="C299" s="50">
        <v>7.85</v>
      </c>
      <c r="D299" s="48" t="s">
        <v>256</v>
      </c>
      <c r="E299" s="106">
        <f>SUM(C299*6+1)</f>
        <v>48.099999999999994</v>
      </c>
      <c r="F299" s="54">
        <f>SUM(C299*10)</f>
        <v>78.5</v>
      </c>
      <c r="G299" s="54">
        <v>127.68</v>
      </c>
      <c r="H299" s="54">
        <f t="shared" si="66"/>
        <v>109.89999999999999</v>
      </c>
      <c r="I299" s="54">
        <v>72.75</v>
      </c>
      <c r="J299" s="16">
        <v>0</v>
      </c>
      <c r="K299" s="16"/>
      <c r="L299" s="17">
        <f t="shared" si="55"/>
        <v>188.14499999999992</v>
      </c>
      <c r="M299" s="60">
        <v>32.7</v>
      </c>
      <c r="N299" s="60">
        <v>12</v>
      </c>
      <c r="O299" s="60">
        <v>30</v>
      </c>
      <c r="P299" s="17">
        <f>SUM(C299*4.166)+SUM(12)+SUM(30)-SUM(M299:O299)</f>
        <v>0.0031000000000034333</v>
      </c>
      <c r="Q299" s="52">
        <v>20</v>
      </c>
      <c r="R299" s="21">
        <v>20</v>
      </c>
      <c r="S299" s="21">
        <v>20</v>
      </c>
      <c r="T299" s="21"/>
      <c r="U299" s="22">
        <f t="shared" si="56"/>
        <v>20</v>
      </c>
      <c r="V299" s="122">
        <f t="shared" si="57"/>
        <v>208.14809999999994</v>
      </c>
    </row>
    <row r="300" spans="1:22" ht="17.25" customHeight="1" thickTop="1">
      <c r="A300">
        <v>299</v>
      </c>
      <c r="B300" s="12">
        <v>286</v>
      </c>
      <c r="C300" s="41">
        <v>8.39</v>
      </c>
      <c r="D300" s="48" t="s">
        <v>256</v>
      </c>
      <c r="E300" s="106">
        <f>36+15.34</f>
        <v>51.34</v>
      </c>
      <c r="F300" s="54">
        <f>70.18</f>
        <v>70.18</v>
      </c>
      <c r="G300" s="54">
        <f t="shared" si="65"/>
        <v>117.46000000000001</v>
      </c>
      <c r="H300" s="54">
        <f t="shared" si="66"/>
        <v>117.46000000000001</v>
      </c>
      <c r="I300" s="16">
        <v>0</v>
      </c>
      <c r="J300" s="16">
        <v>0</v>
      </c>
      <c r="K300" s="16"/>
      <c r="L300" s="17">
        <f t="shared" si="55"/>
        <v>311.56499999999994</v>
      </c>
      <c r="M300" s="60">
        <v>34.95</v>
      </c>
      <c r="N300" s="60">
        <v>12</v>
      </c>
      <c r="O300" s="60">
        <v>30</v>
      </c>
      <c r="P300" s="17">
        <f>SUM(C300*4.166)+SUM(12)+SUM(30)-SUM(M300:O300)</f>
        <v>0.0027400000000028513</v>
      </c>
      <c r="Q300" s="44"/>
      <c r="R300" s="44"/>
      <c r="S300" s="44"/>
      <c r="T300" s="125"/>
      <c r="U300" s="22"/>
      <c r="V300" s="122">
        <f t="shared" si="57"/>
        <v>311.56773999999996</v>
      </c>
    </row>
    <row r="301" spans="3:22" ht="15">
      <c r="C301" s="166">
        <f>SUM(C2:C300)</f>
        <v>1812.6000000000008</v>
      </c>
      <c r="D301" s="147" t="s">
        <v>261</v>
      </c>
      <c r="E301" s="167">
        <f aca="true" t="shared" si="67" ref="E301:V301">SUM(E2:E300)</f>
        <v>11718.160000000007</v>
      </c>
      <c r="F301" s="167">
        <f t="shared" si="67"/>
        <v>18892.500000000004</v>
      </c>
      <c r="G301" s="167">
        <f t="shared" si="67"/>
        <v>24299.75999999999</v>
      </c>
      <c r="H301" s="167">
        <f t="shared" si="67"/>
        <v>22777.25999999999</v>
      </c>
      <c r="I301" s="167">
        <f t="shared" si="67"/>
        <v>22105.92999999999</v>
      </c>
      <c r="J301" s="167">
        <f t="shared" si="67"/>
        <v>16837.5</v>
      </c>
      <c r="K301" s="146"/>
      <c r="L301" s="165">
        <f t="shared" si="67"/>
        <v>26840.259999999995</v>
      </c>
      <c r="M301" s="146">
        <f t="shared" si="67"/>
        <v>7242.970090000015</v>
      </c>
      <c r="N301" s="146">
        <f t="shared" si="67"/>
        <v>3384.52</v>
      </c>
      <c r="O301" s="146">
        <f t="shared" si="67"/>
        <v>7390.860000000001</v>
      </c>
      <c r="P301" s="146">
        <f>SUM(P2:P300)</f>
        <v>1524.9254550000005</v>
      </c>
      <c r="Q301" s="149">
        <f t="shared" si="67"/>
        <v>3974.74</v>
      </c>
      <c r="R301" s="149">
        <f t="shared" si="67"/>
        <v>3860</v>
      </c>
      <c r="S301" s="149">
        <f t="shared" si="67"/>
        <v>3580</v>
      </c>
      <c r="T301" s="149"/>
      <c r="U301" s="148">
        <f>SUM(U2:U300)</f>
        <v>5185.26</v>
      </c>
      <c r="V301" s="146">
        <f t="shared" si="67"/>
        <v>33550.44545499998</v>
      </c>
    </row>
  </sheetData>
  <sheetProtection/>
  <printOptions/>
  <pageMargins left="0" right="0" top="0" bottom="0" header="0.31496062992125984" footer="0.31496062992125984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Aidas</cp:lastModifiedBy>
  <cp:lastPrinted>2012-03-24T14:49:37Z</cp:lastPrinted>
  <dcterms:created xsi:type="dcterms:W3CDTF">2011-10-02T20:30:42Z</dcterms:created>
  <dcterms:modified xsi:type="dcterms:W3CDTF">2012-04-18T21:37:13Z</dcterms:modified>
  <cp:category/>
  <cp:version/>
  <cp:contentType/>
  <cp:contentStatus/>
</cp:coreProperties>
</file>